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2" activeTab="0"/>
  </bookViews>
  <sheets>
    <sheet name="計算欄" sheetId="1" state="visible" r:id="rId2"/>
    <sheet name="Sheet1" sheetId="2" state="hidden" r:id="rId3"/>
    <sheet name="入力欄" sheetId="3" state="visible" r:id="rId4"/>
  </sheets>
  <definedNames>
    <definedName function="false" hidden="false" localSheetId="0" name="_xlnm.Print_Area" vbProcedure="false">計算欄!$A$1:$AF$85</definedName>
    <definedName function="false" hidden="false" localSheetId="0" name="_xlnm.Print_Area" vbProcedure="false">計算欄!$A$1:$AF$85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/>
  </authors>
  <commentList>
    <comment ref="C66" authorId="0">
      <text>
        <r>
          <rPr>
            <b val="true"/>
            <sz val="9"/>
            <color rgb="FF000000"/>
            <rFont val="DejaVu Sans"/>
            <family val="2"/>
          </rPr>
          <t xml:space="preserve">寄附金控除追加
</t>
        </r>
        <r>
          <rPr>
            <b val="true"/>
            <sz val="9"/>
            <color rgb="FF000000"/>
            <rFont val="ＭＳ Ｐゴシック"/>
            <family val="3"/>
          </rPr>
          <t xml:space="preserve">48,000</t>
        </r>
        <r>
          <rPr>
            <b val="true"/>
            <sz val="9"/>
            <color rgb="FF000000"/>
            <rFont val="DejaVu Sans"/>
            <family val="2"/>
          </rPr>
          <t xml:space="preserve">円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75</xdr:colOff>
                <xdr:row>64</xdr:row>
                <xdr:rowOff>9</xdr:rowOff>
              </xdr:from>
              <xdr:to>
                <xdr:col>4</xdr:col>
                <xdr:colOff>4</xdr:colOff>
                <xdr:row>68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<sst xmlns="http://schemas.openxmlformats.org/spreadsheetml/2006/main" count="175" uniqueCount="114">
  <si>
    <t xml:space="preserve">税負担シミュレーション＜給与所得者＞</t>
  </si>
  <si>
    <r>
      <rPr>
        <sz val="11"/>
        <rFont val="DejaVu Sans"/>
        <family val="2"/>
      </rPr>
      <t xml:space="preserve">・非課税限度額一覧（</t>
    </r>
    <r>
      <rPr>
        <sz val="11"/>
        <rFont val="ＭＳ Ｐゴシック"/>
        <family val="3"/>
      </rPr>
      <t xml:space="preserve">H18</t>
    </r>
    <r>
      <rPr>
        <sz val="11"/>
        <rFont val="DejaVu Sans"/>
        <family val="2"/>
      </rPr>
      <t xml:space="preserve">）</t>
    </r>
  </si>
  <si>
    <t xml:space="preserve">配偶者</t>
  </si>
  <si>
    <t xml:space="preserve">人</t>
  </si>
  <si>
    <t xml:space="preserve">非課税限度額</t>
  </si>
  <si>
    <t xml:space="preserve">課税最低限</t>
  </si>
  <si>
    <t xml:space="preserve">算出年度</t>
  </si>
  <si>
    <t xml:space="preserve">年度</t>
  </si>
  <si>
    <t xml:space="preserve">扶養親族</t>
  </si>
  <si>
    <t xml:space="preserve">住民税</t>
  </si>
  <si>
    <t xml:space="preserve">所得税</t>
  </si>
  <si>
    <t xml:space="preserve">均等割</t>
  </si>
  <si>
    <t xml:space="preserve">所得割</t>
  </si>
  <si>
    <t xml:space="preserve">給与所得控除</t>
  </si>
  <si>
    <t xml:space="preserve">独身</t>
  </si>
  <si>
    <t xml:space="preserve">定率</t>
  </si>
  <si>
    <t xml:space="preserve">夫婦</t>
  </si>
  <si>
    <t xml:space="preserve">夫婦子１人</t>
  </si>
  <si>
    <t xml:space="preserve">夫婦子２人</t>
  </si>
  <si>
    <t xml:space="preserve">【住民税】</t>
  </si>
  <si>
    <t xml:space="preserve">（単位：円）</t>
  </si>
  <si>
    <t xml:space="preserve">給与収入</t>
  </si>
  <si>
    <t xml:space="preserve">給与所得金額</t>
  </si>
  <si>
    <t xml:space="preserve">所得割非課税限度額</t>
  </si>
  <si>
    <t xml:space="preserve">所得割非課税判定</t>
  </si>
  <si>
    <t xml:space="preserve">定額</t>
  </si>
  <si>
    <t xml:space="preserve">均等割非課税限度額</t>
  </si>
  <si>
    <t xml:space="preserve">均等割議課税判定</t>
  </si>
  <si>
    <t xml:space="preserve">社会保険料控除</t>
  </si>
  <si>
    <t xml:space="preserve">配偶者控除</t>
  </si>
  <si>
    <t xml:space="preserve">配偶者特別控除</t>
  </si>
  <si>
    <t xml:space="preserve">扶養控除</t>
  </si>
  <si>
    <t xml:space="preserve">基礎控除</t>
  </si>
  <si>
    <t xml:space="preserve">社保控除</t>
  </si>
  <si>
    <t xml:space="preserve">所得控除合計</t>
  </si>
  <si>
    <t xml:space="preserve">課税所得</t>
  </si>
  <si>
    <t xml:space="preserve">調整前税額（市町村民税）</t>
  </si>
  <si>
    <t xml:space="preserve">調整前税額（都道府県民税）</t>
  </si>
  <si>
    <t xml:space="preserve">人的控除差額</t>
  </si>
  <si>
    <t xml:space="preserve">調整控除（市町村民税）</t>
  </si>
  <si>
    <r>
      <rPr>
        <sz val="11"/>
        <color rgb="FF000000"/>
        <rFont val="DejaVu Sans"/>
        <family val="2"/>
      </rPr>
      <t xml:space="preserve">調整控除</t>
    </r>
    <r>
      <rPr>
        <sz val="11"/>
        <color rgb="FF000000"/>
        <rFont val="ＭＳ Ｐゴシック"/>
        <family val="2"/>
      </rPr>
      <t xml:space="preserve">(</t>
    </r>
    <r>
      <rPr>
        <sz val="11"/>
        <color rgb="FF000000"/>
        <rFont val="DejaVu Sans"/>
        <family val="2"/>
      </rPr>
      <t xml:space="preserve">都道府県民税）</t>
    </r>
  </si>
  <si>
    <r>
      <rPr>
        <sz val="11"/>
        <color rgb="FF000000"/>
        <rFont val="DejaVu Sans"/>
        <family val="2"/>
      </rPr>
      <t xml:space="preserve">調整後税額</t>
    </r>
    <r>
      <rPr>
        <sz val="11"/>
        <color rgb="FF000000"/>
        <rFont val="ＭＳ Ｐゴシック"/>
        <family val="2"/>
      </rPr>
      <t xml:space="preserve">(</t>
    </r>
    <r>
      <rPr>
        <sz val="11"/>
        <color rgb="FF000000"/>
        <rFont val="DejaVu Sans"/>
        <family val="2"/>
      </rPr>
      <t xml:space="preserve">市町村民税</t>
    </r>
    <r>
      <rPr>
        <sz val="11"/>
        <color rgb="FF000000"/>
        <rFont val="ＭＳ Ｐゴシック"/>
        <family val="2"/>
      </rPr>
      <t xml:space="preserve">)</t>
    </r>
  </si>
  <si>
    <t xml:space="preserve">人的控除</t>
  </si>
  <si>
    <r>
      <rPr>
        <sz val="11"/>
        <color rgb="FF000000"/>
        <rFont val="DejaVu Sans"/>
        <family val="2"/>
      </rPr>
      <t xml:space="preserve">調整後税額</t>
    </r>
    <r>
      <rPr>
        <sz val="11"/>
        <color rgb="FF000000"/>
        <rFont val="ＭＳ Ｐゴシック"/>
        <family val="2"/>
      </rPr>
      <t xml:space="preserve">(</t>
    </r>
    <r>
      <rPr>
        <sz val="11"/>
        <color rgb="FF000000"/>
        <rFont val="DejaVu Sans"/>
        <family val="2"/>
      </rPr>
      <t xml:space="preserve">都道府県民税）</t>
    </r>
  </si>
  <si>
    <t xml:space="preserve">所得割合計額</t>
  </si>
  <si>
    <t xml:space="preserve">非課税限度額調整判定</t>
  </si>
  <si>
    <t xml:space="preserve">←未改修</t>
  </si>
  <si>
    <t xml:space="preserve">配特控除</t>
  </si>
  <si>
    <t xml:space="preserve">上記調整額（市町村民税）</t>
  </si>
  <si>
    <r>
      <rPr>
        <sz val="11"/>
        <color rgb="FF000000"/>
        <rFont val="DejaVu Sans"/>
        <family val="2"/>
      </rPr>
      <t xml:space="preserve">上記調整額</t>
    </r>
    <r>
      <rPr>
        <sz val="11"/>
        <color rgb="FF000000"/>
        <rFont val="ＭＳ Ｐゴシック"/>
        <family val="2"/>
      </rPr>
      <t xml:space="preserve">(</t>
    </r>
    <r>
      <rPr>
        <sz val="11"/>
        <color rgb="FF000000"/>
        <rFont val="DejaVu Sans"/>
        <family val="2"/>
      </rPr>
      <t xml:space="preserve">都道府県民税）</t>
    </r>
  </si>
  <si>
    <t xml:space="preserve">特定扶養割増</t>
  </si>
  <si>
    <t xml:space="preserve">確定所得割（市町村民税）</t>
  </si>
  <si>
    <t xml:space="preserve">市町村民税</t>
  </si>
  <si>
    <t xml:space="preserve">都道府県民税</t>
  </si>
  <si>
    <t xml:space="preserve">確定所得割（都道府県民税）</t>
  </si>
  <si>
    <t xml:space="preserve">税率</t>
  </si>
  <si>
    <t xml:space="preserve">確定所得割合計額</t>
  </si>
  <si>
    <t xml:space="preserve">寄附金額</t>
  </si>
  <si>
    <t xml:space="preserve">寄附金控除（所得税）</t>
  </si>
  <si>
    <t xml:space="preserve">寄附金控除（通常分）</t>
  </si>
  <si>
    <t xml:space="preserve">寄附金控除（特例分）</t>
  </si>
  <si>
    <t xml:space="preserve">寄附金控除（住民税）</t>
  </si>
  <si>
    <t xml:space="preserve">寄附金控除（所得税と合計）</t>
  </si>
  <si>
    <r>
      <rPr>
        <sz val="11"/>
        <color rgb="FF000000"/>
        <rFont val="DejaVu Sans"/>
        <family val="2"/>
      </rPr>
      <t xml:space="preserve">ふるさと控除上限額（調整控除後税額</t>
    </r>
    <r>
      <rPr>
        <sz val="11"/>
        <color rgb="FF000000"/>
        <rFont val="ＭＳ Ｐゴシック"/>
        <family val="2"/>
      </rPr>
      <t xml:space="preserve">×0.2</t>
    </r>
    <r>
      <rPr>
        <sz val="11"/>
        <color rgb="FF000000"/>
        <rFont val="DejaVu Sans"/>
        <family val="2"/>
      </rPr>
      <t xml:space="preserve">）①</t>
    </r>
  </si>
  <si>
    <r>
      <rPr>
        <sz val="11"/>
        <color rgb="FF000000"/>
        <rFont val="DejaVu Sans"/>
        <family val="2"/>
      </rPr>
      <t xml:space="preserve">ふるさと控除率（</t>
    </r>
    <r>
      <rPr>
        <sz val="11"/>
        <color rgb="FF000000"/>
        <rFont val="ＭＳ Ｐゴシック"/>
        <family val="2"/>
      </rPr>
      <t xml:space="preserve">0.9-</t>
    </r>
    <r>
      <rPr>
        <sz val="11"/>
        <color rgb="FF000000"/>
        <rFont val="DejaVu Sans"/>
        <family val="2"/>
      </rPr>
      <t xml:space="preserve">所得税の限界税率）②</t>
    </r>
  </si>
  <si>
    <r>
      <rPr>
        <sz val="11"/>
        <color rgb="FF000000"/>
        <rFont val="DejaVu Sans"/>
        <family val="2"/>
      </rPr>
      <t xml:space="preserve">最大寄付額（①</t>
    </r>
    <r>
      <rPr>
        <sz val="11"/>
        <color rgb="FF000000"/>
        <rFont val="ＭＳ Ｐゴシック"/>
        <family val="2"/>
      </rPr>
      <t xml:space="preserve">÷②</t>
    </r>
    <r>
      <rPr>
        <sz val="11"/>
        <color rgb="FF000000"/>
        <rFont val="DejaVu Sans"/>
        <family val="2"/>
      </rPr>
      <t xml:space="preserve">＋</t>
    </r>
    <r>
      <rPr>
        <sz val="11"/>
        <color rgb="FF000000"/>
        <rFont val="ＭＳ Ｐゴシック"/>
        <family val="2"/>
      </rPr>
      <t xml:space="preserve">2000</t>
    </r>
    <r>
      <rPr>
        <sz val="11"/>
        <color rgb="FF000000"/>
        <rFont val="DejaVu Sans"/>
        <family val="2"/>
      </rPr>
      <t xml:space="preserve">）</t>
    </r>
  </si>
  <si>
    <t xml:space="preserve">速算控除</t>
  </si>
  <si>
    <t xml:space="preserve">所得割（市町村民税）寄附金控除後</t>
  </si>
  <si>
    <t xml:space="preserve">所得割（都道府県民税）寄附金控除後</t>
  </si>
  <si>
    <t xml:space="preserve">均等割（市町村民税）</t>
  </si>
  <si>
    <t xml:space="preserve">均等割（都道府県民税）</t>
  </si>
  <si>
    <t xml:space="preserve">所得割＋均等割（市町村民税）</t>
  </si>
  <si>
    <t xml:space="preserve">所得割＋均等割（都道府県民税）</t>
  </si>
  <si>
    <t xml:space="preserve">住民税額（合計）</t>
  </si>
  <si>
    <t xml:space="preserve">住民税に占める寄付控除の割合</t>
  </si>
  <si>
    <t xml:space="preserve">【所得税】</t>
  </si>
  <si>
    <t xml:space="preserve">調整控除算出（住民税）</t>
  </si>
  <si>
    <t xml:space="preserve">調整控除算出用（所得税）</t>
  </si>
  <si>
    <r>
      <rPr>
        <sz val="11"/>
        <rFont val="DejaVu Sans"/>
        <family val="2"/>
      </rPr>
      <t xml:space="preserve">寄附金控除</t>
    </r>
    <r>
      <rPr>
        <u val="single"/>
        <sz val="11"/>
        <color rgb="FF00FF00"/>
        <rFont val="DejaVu Sans"/>
        <family val="2"/>
      </rPr>
      <t xml:space="preserve">による軽減</t>
    </r>
    <r>
      <rPr>
        <sz val="11"/>
        <rFont val="DejaVu Sans"/>
        <family val="2"/>
      </rPr>
      <t xml:space="preserve">額</t>
    </r>
  </si>
  <si>
    <t xml:space="preserve">寄附金控除額</t>
  </si>
  <si>
    <t xml:space="preserve">課税所得（寄附金控除減）</t>
  </si>
  <si>
    <t xml:space="preserve">税額</t>
  </si>
  <si>
    <t xml:space="preserve">税額（寄附金控除後）</t>
  </si>
  <si>
    <t xml:space="preserve">所得税額</t>
  </si>
  <si>
    <t xml:space="preserve">所得税額（寄附金控除減）</t>
  </si>
  <si>
    <t xml:space="preserve">住民税・所得税合計</t>
  </si>
  <si>
    <t xml:space="preserve">合計税負担額（所得分のみ）</t>
  </si>
  <si>
    <t xml:space="preserve">合計税負担額</t>
  </si>
  <si>
    <t xml:space="preserve">収入 － 合計税負担</t>
  </si>
  <si>
    <t xml:space="preserve">可処分所得</t>
  </si>
  <si>
    <t xml:space="preserve">＜確認用＞</t>
  </si>
  <si>
    <t xml:space="preserve">適用限度額</t>
  </si>
  <si>
    <t xml:space="preserve">所得税所得控除軽減</t>
  </si>
  <si>
    <t xml:space="preserve">個人住民税税額控除（基本分）</t>
  </si>
  <si>
    <t xml:space="preserve">個人住民税税額控除（特例分）</t>
  </si>
  <si>
    <t xml:space="preserve">控除額（目安）のシミュレーション</t>
  </si>
  <si>
    <t xml:space="preserve">・黄色のセルに数値を入力して下さい。（ゼロの場合は入力不要）</t>
  </si>
  <si>
    <t xml:space="preserve">○寄附者の年収</t>
  </si>
  <si>
    <t xml:space="preserve">給与収入額</t>
  </si>
  <si>
    <t xml:space="preserve">円</t>
  </si>
  <si>
    <r>
      <rPr>
        <sz val="8.5"/>
        <rFont val="DejaVu Sans"/>
        <family val="2"/>
      </rPr>
      <t xml:space="preserve">※実際の計算は、寄附をした年の</t>
    </r>
    <r>
      <rPr>
        <sz val="8.5"/>
        <rFont val="ＭＳ Ｐゴシック"/>
        <family val="2"/>
      </rPr>
      <t xml:space="preserve">1</t>
    </r>
    <r>
      <rPr>
        <sz val="8.5"/>
        <rFont val="DejaVu Sans"/>
        <family val="2"/>
      </rPr>
      <t xml:space="preserve">月～</t>
    </r>
    <r>
      <rPr>
        <sz val="8.5"/>
        <rFont val="ＭＳ Ｐゴシック"/>
        <family val="2"/>
      </rPr>
      <t xml:space="preserve">12</t>
    </r>
    <r>
      <rPr>
        <sz val="8.5"/>
        <rFont val="DejaVu Sans"/>
        <family val="2"/>
      </rPr>
      <t xml:space="preserve">月の収入を基に行うため、寄附時点では正確な数値は判明していません。</t>
    </r>
  </si>
  <si>
    <t xml:space="preserve">○家族構成</t>
  </si>
  <si>
    <t xml:space="preserve">専業主婦</t>
  </si>
  <si>
    <r>
      <rPr>
        <sz val="11"/>
        <color rgb="FF000000"/>
        <rFont val="DejaVu Sans"/>
        <family val="2"/>
      </rPr>
      <t xml:space="preserve">共働き（年収</t>
    </r>
    <r>
      <rPr>
        <sz val="11"/>
        <color rgb="FF000000"/>
        <rFont val="ＭＳ Ｐゴシック"/>
        <family val="2"/>
      </rPr>
      <t xml:space="preserve">201</t>
    </r>
    <r>
      <rPr>
        <sz val="11"/>
        <color rgb="FF000000"/>
        <rFont val="DejaVu Sans"/>
        <family val="2"/>
      </rPr>
      <t xml:space="preserve">万円超）</t>
    </r>
  </si>
  <si>
    <r>
      <rPr>
        <sz val="11"/>
        <color rgb="FF000000"/>
        <rFont val="DejaVu Sans"/>
        <family val="2"/>
      </rPr>
      <t xml:space="preserve">中学生以下（</t>
    </r>
    <r>
      <rPr>
        <sz val="11"/>
        <color rgb="FF000000"/>
        <rFont val="ＭＳ Ｐゴシック"/>
        <family val="2"/>
      </rPr>
      <t xml:space="preserve">16</t>
    </r>
    <r>
      <rPr>
        <sz val="11"/>
        <color rgb="FF000000"/>
        <rFont val="DejaVu Sans"/>
        <family val="2"/>
      </rPr>
      <t xml:space="preserve">歳未満）</t>
    </r>
  </si>
  <si>
    <r>
      <rPr>
        <sz val="11"/>
        <color rgb="FF000000"/>
        <rFont val="DejaVu Sans"/>
        <family val="2"/>
      </rPr>
      <t xml:space="preserve">高校生（</t>
    </r>
    <r>
      <rPr>
        <sz val="11"/>
        <color rgb="FF000000"/>
        <rFont val="ＭＳ Ｐゴシック"/>
        <family val="2"/>
      </rPr>
      <t xml:space="preserve">16</t>
    </r>
    <r>
      <rPr>
        <sz val="11"/>
        <color rgb="FF000000"/>
        <rFont val="DejaVu Sans"/>
        <family val="2"/>
      </rPr>
      <t xml:space="preserve">～</t>
    </r>
    <r>
      <rPr>
        <sz val="11"/>
        <color rgb="FF000000"/>
        <rFont val="ＭＳ Ｐゴシック"/>
        <family val="2"/>
      </rPr>
      <t xml:space="preserve">18</t>
    </r>
    <r>
      <rPr>
        <sz val="11"/>
        <color rgb="FF000000"/>
        <rFont val="DejaVu Sans"/>
        <family val="2"/>
      </rPr>
      <t xml:space="preserve">歳）</t>
    </r>
  </si>
  <si>
    <r>
      <rPr>
        <sz val="11"/>
        <color rgb="FF000000"/>
        <rFont val="DejaVu Sans"/>
        <family val="2"/>
      </rPr>
      <t xml:space="preserve">大学生（</t>
    </r>
    <r>
      <rPr>
        <sz val="11"/>
        <color rgb="FF000000"/>
        <rFont val="ＭＳ Ｐゴシック"/>
        <family val="2"/>
      </rPr>
      <t xml:space="preserve">19</t>
    </r>
    <r>
      <rPr>
        <sz val="11"/>
        <color rgb="FF000000"/>
        <rFont val="DejaVu Sans"/>
        <family val="2"/>
      </rPr>
      <t xml:space="preserve">～</t>
    </r>
    <r>
      <rPr>
        <sz val="11"/>
        <color rgb="FF000000"/>
        <rFont val="ＭＳ Ｐゴシック"/>
        <family val="2"/>
      </rPr>
      <t xml:space="preserve">22</t>
    </r>
    <r>
      <rPr>
        <sz val="11"/>
        <color rgb="FF000000"/>
        <rFont val="DejaVu Sans"/>
        <family val="2"/>
      </rPr>
      <t xml:space="preserve">歳）</t>
    </r>
  </si>
  <si>
    <r>
      <rPr>
        <sz val="11"/>
        <color rgb="FF000000"/>
        <rFont val="ＭＳ Ｐゴシック"/>
        <family val="2"/>
      </rPr>
      <t xml:space="preserve">23</t>
    </r>
    <r>
      <rPr>
        <sz val="11"/>
        <color rgb="FF000000"/>
        <rFont val="DejaVu Sans"/>
        <family val="2"/>
      </rPr>
      <t xml:space="preserve">歳以上</t>
    </r>
  </si>
  <si>
    <t xml:space="preserve">○寄附しようとする額</t>
  </si>
  <si>
    <t xml:space="preserve">寄附額</t>
  </si>
  <si>
    <t xml:space="preserve">控除額（所得税＋住民税）</t>
  </si>
  <si>
    <t xml:space="preserve">（自己負担額）</t>
  </si>
  <si>
    <r>
      <rPr>
        <sz val="11"/>
        <color rgb="FF000000"/>
        <rFont val="DejaVu Sans"/>
        <family val="2"/>
      </rPr>
      <t xml:space="preserve">　　※必ず</t>
    </r>
    <r>
      <rPr>
        <sz val="11"/>
        <color rgb="FF000000"/>
        <rFont val="ＭＳ Ｐゴシック"/>
        <family val="2"/>
      </rPr>
      <t xml:space="preserve">2,000</t>
    </r>
    <r>
      <rPr>
        <sz val="11"/>
        <color rgb="FF000000"/>
        <rFont val="DejaVu Sans"/>
        <family val="2"/>
      </rPr>
      <t xml:space="preserve">円は自己負担となります。</t>
    </r>
  </si>
  <si>
    <t xml:space="preserve">（控除額はあくまで目安です。正確な計算は寄附翌年にお住まいの市区町村にお尋ね下さい。）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</si>
</sst>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\ ;[RED]\(#,##0\)"/>
    <numFmt numFmtId="166" formatCode="#,##0.00\ ;[RED]\(#,##0.00\)"/>
    <numFmt numFmtId="167" formatCode="#,##0.0000;[RED]\-#,##0.0000"/>
    <numFmt numFmtId="168" formatCode="#,##0.00000;[RED]\-#,##0.00000"/>
    <numFmt numFmtId="169" formatCode="#,##0.0;[RED]\-#,##0.0"/>
    <numFmt numFmtId="170" formatCode="0%"/>
    <numFmt numFmtId="171" formatCode="General"/>
  </numFmts>
  <fonts count="34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3"/>
    </font>
    <font>
      <sz val="18"/>
      <name val="DejaVu Sans"/>
      <family val="2"/>
    </font>
    <font>
      <sz val="11"/>
      <name val="DejaVu Sans"/>
      <family val="2"/>
    </font>
    <font>
      <sz val="11"/>
      <color rgb="FF0000FF"/>
      <name val="ＭＳ Ｐゴシック"/>
      <family val="3"/>
    </font>
    <font>
      <sz val="20"/>
      <name val="ＤＦ特太ゴシック体"/>
      <family val="3"/>
    </font>
    <font>
      <sz val="12"/>
      <name val="DejaVu Sans"/>
      <family val="2"/>
    </font>
    <font>
      <sz val="12"/>
      <color rgb="FF0000FF"/>
      <name val="ＭＳ Ｐゴシック"/>
      <family val="3"/>
    </font>
    <font>
      <sz val="11"/>
      <color rgb="FF000000"/>
      <name val="DejaVu Sans"/>
      <family val="2"/>
    </font>
    <font>
      <sz val="16"/>
      <name val="ＤＦ特太ゴシック体"/>
      <family val="3"/>
    </font>
    <font>
      <b val="true"/>
      <sz val="12"/>
      <name val="ＭＳ Ｐゴシック"/>
      <family val="3"/>
    </font>
    <font>
      <strike val="true"/>
      <sz val="11"/>
      <color rgb="FF0000FF"/>
      <name val="ＭＳ Ｐゴシック"/>
      <family val="3"/>
    </font>
    <font>
      <strike val="true"/>
      <sz val="11"/>
      <name val="ＭＳ Ｐゴシック"/>
      <family val="3"/>
    </font>
    <font>
      <b val="true"/>
      <sz val="11"/>
      <color rgb="FFFF0000"/>
      <name val="ＭＳ Ｐゴシック"/>
      <family val="3"/>
    </font>
    <font>
      <sz val="11"/>
      <color rgb="FFFF0000"/>
      <name val="DejaVu Sans"/>
      <family val="2"/>
    </font>
    <font>
      <sz val="11"/>
      <color rgb="FFFF0000"/>
      <name val="ＭＳ Ｐゴシック"/>
      <family val="3"/>
    </font>
    <font>
      <strike val="true"/>
      <sz val="11"/>
      <color rgb="FFFF0000"/>
      <name val="ＭＳ Ｐゴシック"/>
      <family val="3"/>
    </font>
    <font>
      <u val="single"/>
      <sz val="11"/>
      <color rgb="FF00FF00"/>
      <name val="DejaVu Sans"/>
      <family val="2"/>
    </font>
    <font>
      <sz val="11"/>
      <color rgb="FF00FF00"/>
      <name val="ＭＳ Ｐゴシック"/>
      <family val="3"/>
    </font>
    <font>
      <b val="true"/>
      <sz val="9"/>
      <color rgb="FF000000"/>
      <name val="DejaVu Sans"/>
      <family val="2"/>
    </font>
    <font>
      <b val="true"/>
      <sz val="9"/>
      <color rgb="FF000000"/>
      <name val="ＭＳ Ｐゴシック"/>
      <family val="3"/>
    </font>
    <font>
      <sz val="9"/>
      <color rgb="FF000000"/>
      <name val="DejaVu Sans"/>
      <family val="2"/>
    </font>
    <font>
      <sz val="14"/>
      <color rgb="FF000000"/>
      <name val="ＭＳ Ｐゴシック"/>
      <family val="2"/>
    </font>
    <font>
      <sz val="14"/>
      <color rgb="FF000000"/>
      <name val="ＭＳ Ｐゴシック"/>
      <family val="3"/>
    </font>
    <font>
      <b val="true"/>
      <sz val="14"/>
      <color rgb="FF000000"/>
      <name val="DejaVu Sans"/>
      <family val="2"/>
    </font>
    <font>
      <b val="true"/>
      <sz val="11"/>
      <color rgb="FFFF0000"/>
      <name val="DejaVu Sans"/>
      <family val="2"/>
    </font>
    <font>
      <sz val="8.5"/>
      <name val="DejaVu Sans"/>
      <family val="2"/>
    </font>
    <font>
      <sz val="8.5"/>
      <name val="ＭＳ Ｐゴシック"/>
      <family val="2"/>
    </font>
    <font>
      <b val="true"/>
      <sz val="12"/>
      <color rgb="FF000000"/>
      <name val="DejaVu Sans"/>
      <family val="2"/>
    </font>
    <font>
      <b val="true"/>
      <sz val="12"/>
      <color rgb="FF000000"/>
      <name val="ＭＳ Ｐゴシック"/>
      <family val="3"/>
    </font>
    <font>
      <b val="true"/>
      <sz val="10"/>
      <color rgb="FFFF0000"/>
      <name val="DejaVu Sans"/>
      <family val="2"/>
    </font>
  </fonts>
  <fills count="15">
    <fill>
      <patternFill patternType="none"/>
    </fill>
    <fill>
      <patternFill patternType="gray125"/>
    </fill>
    <fill>
      <patternFill patternType="solid">
        <fgColor rgb="FFFFCCFF"/>
        <bgColor rgb="FFFCD5B5"/>
      </patternFill>
    </fill>
    <fill>
      <patternFill patternType="solid">
        <fgColor rgb="FFBFBFBF"/>
        <bgColor rgb="FFB3A2C7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rgb="FFFDEADA"/>
      </patternFill>
    </fill>
    <fill>
      <patternFill patternType="solid">
        <fgColor rgb="FFCCFFFF"/>
        <bgColor rgb="FFDBEEF4"/>
      </patternFill>
    </fill>
    <fill>
      <patternFill patternType="solid">
        <fgColor rgb="FFDBEEF4"/>
        <bgColor rgb="FFCCFFFF"/>
      </patternFill>
    </fill>
    <fill>
      <patternFill patternType="solid">
        <fgColor rgb="FFE46C0A"/>
        <bgColor rgb="FFFF9900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B3A2C7"/>
        <bgColor rgb="FFBFBFBF"/>
      </patternFill>
    </fill>
    <fill>
      <patternFill patternType="solid">
        <fgColor rgb="FFFDEADA"/>
        <bgColor rgb="FFFFFFCC"/>
      </patternFill>
    </fill>
    <fill>
      <patternFill patternType="solid">
        <fgColor rgb="FFFFC000"/>
        <bgColor rgb="FFFF9900"/>
      </patternFill>
    </fill>
    <fill>
      <patternFill patternType="solid">
        <fgColor rgb="FFFCD5B5"/>
        <bgColor rgb="FFFDEADA"/>
      </patternFill>
    </fill>
  </fills>
  <borders count="63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double"/>
      <right/>
      <top style="double"/>
      <bottom/>
      <diagonal/>
    </border>
    <border diagonalUp="false" diagonalDown="false">
      <left/>
      <right/>
      <top style="double"/>
      <bottom/>
      <diagonal/>
    </border>
    <border diagonalUp="false" diagonalDown="false">
      <left/>
      <right style="double"/>
      <top style="double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double"/>
      <right style="medium"/>
      <top/>
      <bottom/>
      <diagonal/>
    </border>
    <border diagonalUp="false" diagonalDown="false">
      <left style="double"/>
      <right/>
      <top/>
      <bottom/>
      <diagonal/>
    </border>
    <border diagonalUp="false" diagonalDown="false">
      <left/>
      <right style="double"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double"/>
      <right/>
      <top/>
      <bottom style="medium"/>
      <diagonal/>
    </border>
    <border diagonalUp="false" diagonalDown="false">
      <left/>
      <right style="double"/>
      <top/>
      <bottom style="medium"/>
      <diagonal/>
    </border>
    <border diagonalUp="false" diagonalDown="false">
      <left style="double"/>
      <right/>
      <top style="medium"/>
      <bottom/>
      <diagonal/>
    </border>
    <border diagonalUp="false" diagonalDown="false">
      <left/>
      <right style="double"/>
      <top style="medium"/>
      <bottom/>
      <diagonal/>
    </border>
    <border diagonalUp="false" diagonalDown="false">
      <left/>
      <right style="double"/>
      <top style="double"/>
      <bottom style="double"/>
      <diagonal/>
    </border>
    <border diagonalUp="false" diagonalDown="false">
      <left style="medium"/>
      <right style="double"/>
      <top/>
      <bottom/>
      <diagonal/>
    </border>
    <border diagonalUp="false" diagonalDown="false">
      <left style="medium"/>
      <right style="double"/>
      <top style="medium"/>
      <bottom/>
      <diagonal/>
    </border>
    <border diagonalUp="false" diagonalDown="false">
      <left style="double"/>
      <right style="medium"/>
      <top style="medium"/>
      <bottom/>
      <diagonal/>
    </border>
    <border diagonalUp="false" diagonalDown="false">
      <left style="medium"/>
      <right style="double"/>
      <top/>
      <bottom style="medium"/>
      <diagonal/>
    </border>
    <border diagonalUp="false" diagonalDown="false">
      <left style="double"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double"/>
      <right/>
      <top style="medium"/>
      <bottom style="medium"/>
      <diagonal/>
    </border>
    <border diagonalUp="false" diagonalDown="false">
      <left/>
      <right style="double"/>
      <top style="medium"/>
      <bottom style="medium"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double"/>
      <right style="thin"/>
      <top style="double"/>
      <bottom style="double"/>
      <diagonal/>
    </border>
    <border diagonalUp="false" diagonalDown="false">
      <left style="thin"/>
      <right/>
      <top style="double"/>
      <bottom style="double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0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0" fillId="2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5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7" fillId="0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0" borderId="1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0" borderId="6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0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3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2" borderId="2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2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2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24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7" fillId="3" borderId="25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7" fillId="3" borderId="2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4" borderId="2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4" borderId="2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4" borderId="2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4" borderId="2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4" borderId="1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29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3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5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3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0" borderId="1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3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" fillId="0" borderId="34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6" fillId="5" borderId="29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5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5" borderId="3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5" borderId="3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5" borderId="1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6" fillId="4" borderId="15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" fillId="4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3" borderId="0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4" fillId="3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3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3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5" borderId="1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35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0" borderId="1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0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7" fillId="0" borderId="29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8" fillId="0" borderId="0" xfId="2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5" fontId="18" fillId="0" borderId="32" xfId="2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5" fontId="4" fillId="0" borderId="3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0" borderId="23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6" fillId="4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6" fillId="0" borderId="11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0" borderId="4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6" fillId="4" borderId="29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4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4" borderId="3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4" borderId="3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4" borderId="1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29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0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0" borderId="31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0" borderId="32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5" fillId="0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8" fillId="3" borderId="0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8" fillId="0" borderId="3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8" fillId="0" borderId="0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9" fillId="0" borderId="30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6" borderId="1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6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6" borderId="15" xfId="2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5" fontId="7" fillId="6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6" fillId="6" borderId="15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1" fillId="4" borderId="29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4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4" borderId="31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4" borderId="32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5" fillId="4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6" fillId="7" borderId="29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7" borderId="0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4" fillId="7" borderId="31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4" fillId="7" borderId="32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5" fillId="7" borderId="16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1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3" borderId="0" xfId="2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5" fontId="4" fillId="7" borderId="0" xfId="2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5" fontId="4" fillId="7" borderId="31" xfId="2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5" fontId="4" fillId="7" borderId="32" xfId="2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5" fontId="15" fillId="7" borderId="16" xfId="2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5" fontId="7" fillId="0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1" fillId="7" borderId="29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1" fillId="0" borderId="3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37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4" fillId="0" borderId="38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7" fillId="0" borderId="17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7" fontId="4" fillId="0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3" borderId="39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1" fillId="4" borderId="4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3" borderId="41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3" borderId="1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4" borderId="1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4" borderId="42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4" borderId="43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5" fillId="4" borderId="23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8" fontId="4" fillId="0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1" fillId="8" borderId="29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8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8" borderId="44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8" borderId="25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8" borderId="45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5" fillId="8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5" fillId="0" borderId="3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" fillId="9" borderId="46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1" fillId="0" borderId="47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10" borderId="31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10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10" borderId="32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1" fillId="9" borderId="47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9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9" borderId="31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9" borderId="32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5" fillId="9" borderId="3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1" fillId="11" borderId="47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11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11" borderId="31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11" borderId="32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5" fillId="11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0" borderId="1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10" borderId="15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8" fontId="4" fillId="10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" fillId="3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" fillId="11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" fillId="10" borderId="31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" fillId="10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" fillId="10" borderId="32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15" fillId="11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0" borderId="17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11" borderId="43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1" fillId="0" borderId="48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0" borderId="25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0" borderId="45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5" fillId="0" borderId="49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9" fontId="4" fillId="0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1" fillId="0" borderId="5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0" borderId="43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5" fillId="0" borderId="51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1" fillId="6" borderId="48" xfId="2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5" fontId="4" fillId="3" borderId="25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6" borderId="25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6" borderId="44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6" borderId="45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5" fillId="6" borderId="17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1" fillId="6" borderId="47" xfId="2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5" fontId="4" fillId="6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6" borderId="31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6" borderId="32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5" fillId="6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1" fillId="12" borderId="48" xfId="2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5" fontId="4" fillId="0" borderId="2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4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0" borderId="4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12" borderId="47" xfId="2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5" fontId="11" fillId="12" borderId="50" xfId="2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5" fontId="4" fillId="0" borderId="4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4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0" borderId="2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13" borderId="32" xfId="2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5" fontId="4" fillId="12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4" fillId="13" borderId="44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4" fillId="13" borderId="25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4" fillId="13" borderId="45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13" borderId="4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4" fillId="10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6" fillId="0" borderId="3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52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6" fillId="0" borderId="48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3" borderId="2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4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15" xfId="2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5" fontId="7" fillId="4" borderId="1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6" fillId="4" borderId="15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6" fillId="0" borderId="47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6" fillId="4" borderId="36" xfId="2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5" fontId="7" fillId="4" borderId="23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6" fillId="4" borderId="36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7" fillId="0" borderId="47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9" fillId="0" borderId="0" xfId="2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5" fontId="6" fillId="10" borderId="47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13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13" borderId="3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10" borderId="3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1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10" borderId="3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13" borderId="1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0" fillId="10" borderId="47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71" fontId="4" fillId="13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1" fillId="10" borderId="3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1" fillId="1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1" fillId="10" borderId="3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5" fillId="13" borderId="1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4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13" borderId="47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13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21" fillId="10" borderId="3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1" fillId="1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1" fillId="10" borderId="3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14" borderId="53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14" borderId="54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14" borderId="5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14" borderId="5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14" borderId="5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14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13" borderId="1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13" borderId="3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6" borderId="24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4" fillId="3" borderId="57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8" fillId="3" borderId="2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6" borderId="2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6" borderId="4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6" borderId="4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6" borderId="1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6" borderId="4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8" fillId="3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6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6" borderId="4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6" borderId="4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6" borderId="2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0" borderId="3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6" fillId="10" borderId="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5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0" fillId="0" borderId="0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5" fillId="0" borderId="0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6" fillId="0" borderId="0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7" fillId="0" borderId="5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8" fillId="0" borderId="0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0" borderId="0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5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4" borderId="12" xfId="23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1" fillId="0" borderId="58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9" fillId="0" borderId="0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0" borderId="9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59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7" xfId="23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1" fillId="0" borderId="5" xfId="23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5" fontId="0" fillId="0" borderId="60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5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59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5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1" fillId="0" borderId="61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2" fillId="0" borderId="62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1" fillId="0" borderId="46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31" fillId="0" borderId="0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32" fillId="0" borderId="0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1" fillId="0" borderId="0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0" borderId="0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0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33" fillId="0" borderId="0" xfId="23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桁区切り 2" xfId="20" builtinId="53" customBuiltin="true"/>
    <cellStyle name="桁区切り 2 2" xfId="21" builtinId="53" customBuiltin="true"/>
    <cellStyle name="桁区切り 2 3" xfId="22" builtinId="53" customBuiltin="true"/>
    <cellStyle name="Excel Built-in Comma [0]" xfId="23" builtinId="53" customBuiltin="true"/>
  </cellStyles>
  <colors>
    <indexedColors>
      <rgbColor rgb="FF000000"/>
      <rgbColor rgb="FFFDEAD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EEF4"/>
      <rgbColor rgb="FFCCFFCC"/>
      <rgbColor rgb="FFFFFF99"/>
      <rgbColor rgb="FF99CCFF"/>
      <rgbColor rgb="FFFF99CC"/>
      <rgbColor rgb="FFB3A2C7"/>
      <rgbColor rgb="FFFCD5B5"/>
      <rgbColor rgb="FF3366FF"/>
      <rgbColor rgb="FF33CCCC"/>
      <rgbColor rgb="FF99CC00"/>
      <rgbColor rgb="FFFFC000"/>
      <rgbColor rgb="FFFF9900"/>
      <rgbColor rgb="FFE46C0A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226440</xdr:colOff>
      <xdr:row>4</xdr:row>
      <xdr:rowOff>3240</xdr:rowOff>
    </xdr:from>
    <xdr:to>
      <xdr:col>3</xdr:col>
      <xdr:colOff>477360</xdr:colOff>
      <xdr:row>6</xdr:row>
      <xdr:rowOff>56520</xdr:rowOff>
    </xdr:to>
    <xdr:sp>
      <xdr:nvSpPr>
        <xdr:cNvPr id="0" name="CustomShape 1"/>
        <xdr:cNvSpPr/>
      </xdr:nvSpPr>
      <xdr:spPr>
        <a:xfrm>
          <a:off x="2950560" y="765000"/>
          <a:ext cx="2479680" cy="434520"/>
        </a:xfrm>
        <a:prstGeom prst="wedgeRoundRectCallout">
          <a:avLst>
            <a:gd name="adj1" fmla="val 22167"/>
            <a:gd name="adj2" fmla="val -80053"/>
            <a:gd name="adj3" fmla="val 16667"/>
          </a:avLst>
        </a:prstGeom>
        <a:solidFill>
          <a:srgbClr val="ffffff"/>
        </a:solidFill>
        <a:ln w="1260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①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年度を設定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21</xdr:col>
      <xdr:colOff>720</xdr:colOff>
      <xdr:row>4</xdr:row>
      <xdr:rowOff>16920</xdr:rowOff>
    </xdr:from>
    <xdr:to>
      <xdr:col>21</xdr:col>
      <xdr:colOff>343440</xdr:colOff>
      <xdr:row>6</xdr:row>
      <xdr:rowOff>70200</xdr:rowOff>
    </xdr:to>
    <xdr:sp>
      <xdr:nvSpPr>
        <xdr:cNvPr id="1" name="CustomShape 1"/>
        <xdr:cNvSpPr/>
      </xdr:nvSpPr>
      <xdr:spPr>
        <a:xfrm>
          <a:off x="25013160" y="778680"/>
          <a:ext cx="342720" cy="434520"/>
        </a:xfrm>
        <a:prstGeom prst="wedgeRoundRectCallout">
          <a:avLst>
            <a:gd name="adj1" fmla="val 76167"/>
            <a:gd name="adj2" fmla="val -45678"/>
            <a:gd name="adj3" fmla="val 16667"/>
          </a:avLst>
        </a:prstGeom>
        <a:solidFill>
          <a:srgbClr val="ffffff"/>
        </a:solidFill>
        <a:ln w="1260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②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人数を設定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876960</xdr:colOff>
      <xdr:row>21</xdr:row>
      <xdr:rowOff>162000</xdr:rowOff>
    </xdr:from>
    <xdr:to>
      <xdr:col>3</xdr:col>
      <xdr:colOff>657360</xdr:colOff>
      <xdr:row>23</xdr:row>
      <xdr:rowOff>48240</xdr:rowOff>
    </xdr:to>
    <xdr:sp>
      <xdr:nvSpPr>
        <xdr:cNvPr id="2" name="CustomShape 1"/>
        <xdr:cNvSpPr/>
      </xdr:nvSpPr>
      <xdr:spPr>
        <a:xfrm>
          <a:off x="1391040" y="4970160"/>
          <a:ext cx="2066400" cy="503280"/>
        </a:xfrm>
        <a:prstGeom prst="downArrow">
          <a:avLst>
            <a:gd name="adj1" fmla="val 50000"/>
            <a:gd name="adj2" fmla="val 50000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9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5"/>
  <cols>
    <col collapsed="false" hidden="false" max="1" min="1" style="1" width="30.6356275303644"/>
    <col collapsed="false" hidden="false" max="23" min="2" style="1" width="12.5344129554656"/>
    <col collapsed="false" hidden="false" max="24" min="24" style="1" width="17.6761133603239"/>
    <col collapsed="false" hidden="false" max="25" min="25" style="1" width="5.1417004048583"/>
    <col collapsed="false" hidden="false" max="26" min="26" style="1" width="3.10526315789474"/>
    <col collapsed="false" hidden="false" max="27" min="27" style="1" width="10.2834008097166"/>
    <col collapsed="false" hidden="false" max="28" min="28" style="1" width="10.9271255060729"/>
    <col collapsed="false" hidden="false" max="32" min="29" style="1" width="10.7125506072875"/>
    <col collapsed="false" hidden="false" max="33" min="33" style="1" width="2.46558704453441"/>
    <col collapsed="false" hidden="false" max="35" min="34" style="1" width="10.7125506072875"/>
    <col collapsed="false" hidden="false" max="36" min="36" style="1" width="9.74898785425101"/>
    <col collapsed="false" hidden="false" max="38" min="37" style="1" width="11.1417004048583"/>
    <col collapsed="false" hidden="false" max="45" min="39" style="1" width="12.748987854251"/>
    <col collapsed="false" hidden="false" max="268" min="46" style="1" width="8.89068825910931"/>
    <col collapsed="false" hidden="false" max="269" min="269" style="1" width="23.1376518218623"/>
    <col collapsed="false" hidden="false" max="280" min="270" style="1" width="12.5344129554656"/>
    <col collapsed="false" hidden="false" max="281" min="281" style="1" width="3.96356275303644"/>
    <col collapsed="false" hidden="false" max="282" min="282" style="1" width="3.10526315789474"/>
    <col collapsed="false" hidden="false" max="283" min="283" style="1" width="10.2834008097166"/>
    <col collapsed="false" hidden="false" max="284" min="284" style="1" width="10.9271255060729"/>
    <col collapsed="false" hidden="false" max="288" min="285" style="1" width="10.7125506072875"/>
    <col collapsed="false" hidden="false" max="289" min="289" style="1" width="2.46558704453441"/>
    <col collapsed="false" hidden="false" max="290" min="290" style="1" width="19.1740890688259"/>
    <col collapsed="false" hidden="false" max="291" min="291" style="1" width="8.03238866396761"/>
    <col collapsed="false" hidden="false" max="292" min="292" style="1" width="9.74898785425101"/>
    <col collapsed="false" hidden="false" max="294" min="293" style="1" width="11.1417004048583"/>
    <col collapsed="false" hidden="false" max="301" min="295" style="1" width="12.748987854251"/>
    <col collapsed="false" hidden="false" max="524" min="302" style="1" width="8.89068825910931"/>
    <col collapsed="false" hidden="false" max="525" min="525" style="1" width="23.1376518218623"/>
    <col collapsed="false" hidden="false" max="536" min="526" style="1" width="12.5344129554656"/>
    <col collapsed="false" hidden="false" max="537" min="537" style="1" width="3.96356275303644"/>
    <col collapsed="false" hidden="false" max="538" min="538" style="1" width="3.10526315789474"/>
    <col collapsed="false" hidden="false" max="539" min="539" style="1" width="10.2834008097166"/>
    <col collapsed="false" hidden="false" max="540" min="540" style="1" width="10.9271255060729"/>
    <col collapsed="false" hidden="false" max="544" min="541" style="1" width="10.7125506072875"/>
    <col collapsed="false" hidden="false" max="545" min="545" style="1" width="2.46558704453441"/>
    <col collapsed="false" hidden="false" max="546" min="546" style="1" width="19.1740890688259"/>
    <col collapsed="false" hidden="false" max="547" min="547" style="1" width="8.03238866396761"/>
    <col collapsed="false" hidden="false" max="548" min="548" style="1" width="9.74898785425101"/>
    <col collapsed="false" hidden="false" max="550" min="549" style="1" width="11.1417004048583"/>
    <col collapsed="false" hidden="false" max="557" min="551" style="1" width="12.748987854251"/>
    <col collapsed="false" hidden="false" max="780" min="558" style="1" width="8.89068825910931"/>
    <col collapsed="false" hidden="false" max="781" min="781" style="1" width="23.1376518218623"/>
    <col collapsed="false" hidden="false" max="792" min="782" style="1" width="12.5344129554656"/>
    <col collapsed="false" hidden="false" max="793" min="793" style="1" width="3.96356275303644"/>
    <col collapsed="false" hidden="false" max="794" min="794" style="1" width="3.10526315789474"/>
    <col collapsed="false" hidden="false" max="795" min="795" style="1" width="10.2834008097166"/>
    <col collapsed="false" hidden="false" max="796" min="796" style="1" width="10.9271255060729"/>
    <col collapsed="false" hidden="false" max="800" min="797" style="1" width="10.7125506072875"/>
    <col collapsed="false" hidden="false" max="801" min="801" style="1" width="2.46558704453441"/>
    <col collapsed="false" hidden="false" max="802" min="802" style="1" width="19.1740890688259"/>
    <col collapsed="false" hidden="false" max="803" min="803" style="1" width="8.03238866396761"/>
    <col collapsed="false" hidden="false" max="804" min="804" style="1" width="9.74898785425101"/>
    <col collapsed="false" hidden="false" max="806" min="805" style="1" width="11.1417004048583"/>
    <col collapsed="false" hidden="false" max="813" min="807" style="1" width="12.748987854251"/>
    <col collapsed="false" hidden="false" max="1025" min="814" style="1" width="8.89068825910931"/>
  </cols>
  <sheetData>
    <row r="1" customFormat="false" ht="1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0"/>
      <c r="X1" s="0"/>
      <c r="Y1" s="3"/>
      <c r="Z1" s="4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5" t="s">
        <v>1</v>
      </c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" t="s">
        <v>2</v>
      </c>
      <c r="X2" s="6"/>
      <c r="Y2" s="7" t="n">
        <f aca="false">入力欄!D12</f>
        <v>0</v>
      </c>
      <c r="Z2" s="8" t="s">
        <v>3</v>
      </c>
      <c r="AB2" s="0"/>
      <c r="AC2" s="0"/>
      <c r="AD2" s="0"/>
      <c r="AE2" s="0"/>
      <c r="AF2" s="0"/>
      <c r="AG2" s="0"/>
      <c r="AH2" s="9" t="str">
        <f aca="false">IF(Y2&gt;0,IF(Y2=1,"夫婦","多妻?"),"独身")</f>
        <v>独身</v>
      </c>
      <c r="AI2" s="9"/>
      <c r="AJ2" s="0"/>
      <c r="AK2" s="0"/>
      <c r="AL2" s="0"/>
      <c r="AM2" s="10"/>
      <c r="AN2" s="11" t="s">
        <v>4</v>
      </c>
      <c r="AO2" s="11"/>
      <c r="AP2" s="11" t="s">
        <v>5</v>
      </c>
      <c r="AQ2" s="11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5" hidden="false" customHeight="true" outlineLevel="0" collapsed="false">
      <c r="A3" s="12" t="s">
        <v>6</v>
      </c>
      <c r="B3" s="13" t="n">
        <v>31</v>
      </c>
      <c r="C3" s="14" t="s">
        <v>7</v>
      </c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15" t="s">
        <v>8</v>
      </c>
      <c r="X3" s="15"/>
      <c r="Y3" s="16"/>
      <c r="Z3" s="17"/>
      <c r="AB3" s="0"/>
      <c r="AC3" s="18" t="s">
        <v>9</v>
      </c>
      <c r="AD3" s="4"/>
      <c r="AE3" s="18" t="s">
        <v>10</v>
      </c>
      <c r="AF3" s="4"/>
      <c r="AG3" s="0"/>
      <c r="AH3" s="9"/>
      <c r="AI3" s="9"/>
      <c r="AJ3" s="0"/>
      <c r="AK3" s="0"/>
      <c r="AL3" s="0"/>
      <c r="AM3" s="10"/>
      <c r="AN3" s="19" t="s">
        <v>11</v>
      </c>
      <c r="AO3" s="11" t="s">
        <v>12</v>
      </c>
      <c r="AP3" s="19" t="s">
        <v>12</v>
      </c>
      <c r="AQ3" s="19" t="s">
        <v>10</v>
      </c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5" hidden="false" customHeight="tru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20" t="str">
        <f aca="false">IF(B3&gt;23,"16歳未満","")</f>
        <v>16歳未満</v>
      </c>
      <c r="X4" s="20"/>
      <c r="Y4" s="7" t="n">
        <f aca="false">入力欄!D15</f>
        <v>0</v>
      </c>
      <c r="Z4" s="21" t="s">
        <v>3</v>
      </c>
      <c r="AA4" s="22"/>
      <c r="AB4" s="0"/>
      <c r="AC4" s="23" t="s">
        <v>13</v>
      </c>
      <c r="AD4" s="24"/>
      <c r="AE4" s="23" t="s">
        <v>13</v>
      </c>
      <c r="AF4" s="8"/>
      <c r="AG4" s="0"/>
      <c r="AH4" s="25" t="str">
        <f aca="false">IF((Y5+Y6+Y7)&gt;0,"控除対象扶養","")</f>
        <v/>
      </c>
      <c r="AI4" s="25" t="str">
        <f aca="false">IF((Y5+Y6+Y7)&gt;0,(Y5+Y6+Y7),"")</f>
        <v/>
      </c>
      <c r="AJ4" s="0"/>
      <c r="AK4" s="0"/>
      <c r="AL4" s="0"/>
      <c r="AM4" s="26" t="s">
        <v>14</v>
      </c>
      <c r="AN4" s="27" t="n">
        <v>1000000</v>
      </c>
      <c r="AO4" s="28" t="n">
        <v>1000000</v>
      </c>
      <c r="AP4" s="29" t="n">
        <v>1088888</v>
      </c>
      <c r="AQ4" s="27" t="n">
        <v>1144444</v>
      </c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5" hidden="false" customHeight="tru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20" t="str">
        <f aca="false">IF(B3&gt;23,"16歳以上19歳未満","扶養親族")</f>
        <v>16歳以上19歳未満</v>
      </c>
      <c r="X5" s="20"/>
      <c r="Y5" s="7" t="n">
        <f aca="false">入力欄!D16</f>
        <v>0</v>
      </c>
      <c r="Z5" s="21" t="s">
        <v>3</v>
      </c>
      <c r="AA5" s="22"/>
      <c r="AB5" s="0"/>
      <c r="AC5" s="30" t="s">
        <v>15</v>
      </c>
      <c r="AD5" s="31"/>
      <c r="AE5" s="30" t="s">
        <v>15</v>
      </c>
      <c r="AF5" s="31"/>
      <c r="AG5" s="0"/>
      <c r="AH5" s="25"/>
      <c r="AI5" s="25"/>
      <c r="AJ5" s="0"/>
      <c r="AK5" s="0"/>
      <c r="AL5" s="0"/>
      <c r="AM5" s="26" t="s">
        <v>16</v>
      </c>
      <c r="AN5" s="27" t="n">
        <v>1570000</v>
      </c>
      <c r="AO5" s="32" t="n">
        <v>1750000</v>
      </c>
      <c r="AP5" s="33" t="n">
        <v>1455555</v>
      </c>
      <c r="AQ5" s="27" t="n">
        <v>1566666</v>
      </c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5" hidden="false" customHeight="true" outlineLevel="0" collapsed="false">
      <c r="A6" s="0"/>
      <c r="B6" s="0"/>
      <c r="C6" s="0"/>
      <c r="D6" s="0"/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34"/>
      <c r="W6" s="35" t="str">
        <f aca="false">IF(B3&gt;23,"19歳以上23歳未満","特定扶養親族")</f>
        <v>19歳以上23歳未満</v>
      </c>
      <c r="X6" s="35"/>
      <c r="Y6" s="7" t="n">
        <f aca="false">入力欄!D17</f>
        <v>0</v>
      </c>
      <c r="Z6" s="21" t="s">
        <v>3</v>
      </c>
      <c r="AA6" s="22"/>
      <c r="AB6" s="0"/>
      <c r="AC6" s="30" t="n">
        <v>0</v>
      </c>
      <c r="AD6" s="36" t="n">
        <v>0</v>
      </c>
      <c r="AE6" s="30" t="n">
        <v>0</v>
      </c>
      <c r="AF6" s="36" t="n">
        <v>0</v>
      </c>
      <c r="AG6" s="0"/>
      <c r="AH6" s="25" t="str">
        <f aca="false">IF(Y6&gt;0,"うち特定扶養","")</f>
        <v/>
      </c>
      <c r="AI6" s="25" t="str">
        <f aca="false">IF(Y6&gt;0,Y6,"")</f>
        <v/>
      </c>
      <c r="AJ6" s="0"/>
      <c r="AK6" s="0"/>
      <c r="AL6" s="0"/>
      <c r="AM6" s="26" t="s">
        <v>17</v>
      </c>
      <c r="AN6" s="27" t="n">
        <v>2071428</v>
      </c>
      <c r="AO6" s="37" t="n">
        <v>2257142</v>
      </c>
      <c r="AP6" s="38" t="n">
        <v>1950000</v>
      </c>
      <c r="AQ6" s="27" t="n">
        <v>2200000</v>
      </c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5" hidden="false" customHeight="true" outlineLevel="0" collapsed="false">
      <c r="A7" s="0"/>
      <c r="B7" s="39"/>
      <c r="C7" s="40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34"/>
      <c r="W7" s="41" t="str">
        <f aca="false">IF(B3&gt;23,"23歳以上","")</f>
        <v>23歳以上</v>
      </c>
      <c r="X7" s="41"/>
      <c r="Y7" s="42" t="n">
        <f aca="false">入力欄!D18</f>
        <v>0</v>
      </c>
      <c r="Z7" s="43" t="s">
        <v>3</v>
      </c>
      <c r="AB7" s="0"/>
      <c r="AC7" s="30" t="n">
        <v>1625001</v>
      </c>
      <c r="AD7" s="36" t="n">
        <v>0.4</v>
      </c>
      <c r="AE7" s="30" t="n">
        <v>1625001</v>
      </c>
      <c r="AF7" s="36" t="n">
        <v>0.4</v>
      </c>
      <c r="AG7" s="0"/>
      <c r="AH7" s="25"/>
      <c r="AI7" s="25"/>
      <c r="AJ7" s="0"/>
      <c r="AK7" s="0"/>
      <c r="AL7" s="0"/>
      <c r="AM7" s="26" t="s">
        <v>18</v>
      </c>
      <c r="AN7" s="27" t="n">
        <v>2571428</v>
      </c>
      <c r="AO7" s="44" t="n">
        <v>2757142</v>
      </c>
      <c r="AP7" s="38" t="n">
        <v>2700000</v>
      </c>
      <c r="AQ7" s="27" t="n">
        <v>3250000</v>
      </c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5" hidden="false" customHeight="true" outlineLevel="0" collapsed="false">
      <c r="A8" s="5" t="s">
        <v>19</v>
      </c>
      <c r="B8" s="0"/>
      <c r="C8" s="0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5" t="s">
        <v>20</v>
      </c>
      <c r="Y8" s="0"/>
      <c r="Z8" s="0"/>
      <c r="AA8" s="0"/>
      <c r="AB8" s="0"/>
      <c r="AC8" s="30" t="n">
        <v>1800001</v>
      </c>
      <c r="AD8" s="36" t="n">
        <v>0.3</v>
      </c>
      <c r="AE8" s="30" t="n">
        <v>1800001</v>
      </c>
      <c r="AF8" s="36" t="n">
        <v>0.3</v>
      </c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5" hidden="false" customHeight="true" outlineLevel="0" collapsed="false">
      <c r="A9" s="45" t="s">
        <v>21</v>
      </c>
      <c r="B9" s="46" t="n">
        <v>7000000</v>
      </c>
      <c r="C9" s="47" t="n">
        <v>7000000</v>
      </c>
      <c r="D9" s="48"/>
      <c r="E9" s="49" t="n">
        <v>11000000</v>
      </c>
      <c r="F9" s="50" t="n">
        <v>12000000</v>
      </c>
      <c r="G9" s="50" t="n">
        <v>13000000</v>
      </c>
      <c r="H9" s="50" t="n">
        <v>14000000</v>
      </c>
      <c r="I9" s="50" t="n">
        <v>15000000</v>
      </c>
      <c r="J9" s="50" t="n">
        <v>16000000</v>
      </c>
      <c r="K9" s="50" t="n">
        <v>17000000</v>
      </c>
      <c r="L9" s="50" t="n">
        <v>18000000</v>
      </c>
      <c r="M9" s="50" t="n">
        <v>19000000</v>
      </c>
      <c r="N9" s="50" t="n">
        <v>20000000</v>
      </c>
      <c r="O9" s="50" t="n">
        <v>21000000</v>
      </c>
      <c r="P9" s="50" t="n">
        <v>22000000</v>
      </c>
      <c r="Q9" s="50" t="n">
        <v>23000000</v>
      </c>
      <c r="R9" s="50" t="n">
        <v>24000000</v>
      </c>
      <c r="S9" s="50" t="n">
        <v>25000000</v>
      </c>
      <c r="T9" s="50"/>
      <c r="U9" s="50"/>
      <c r="V9" s="50"/>
      <c r="W9" s="51" t="n">
        <f aca="false">入力欄!D7</f>
        <v>0</v>
      </c>
      <c r="X9" s="52" t="n">
        <v>300000000</v>
      </c>
      <c r="Y9" s="53"/>
      <c r="Z9" s="53"/>
      <c r="AA9" s="53"/>
      <c r="AB9" s="0"/>
      <c r="AC9" s="30" t="n">
        <v>3600001</v>
      </c>
      <c r="AD9" s="36" t="n">
        <v>0.2</v>
      </c>
      <c r="AE9" s="30" t="n">
        <v>3600001</v>
      </c>
      <c r="AF9" s="36" t="n">
        <v>0.2</v>
      </c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" hidden="false" customHeight="true" outlineLevel="0" collapsed="false">
      <c r="A10" s="54" t="s">
        <v>13</v>
      </c>
      <c r="B10" s="55" t="n">
        <f aca="false">B9*VLOOKUP(B9,$AC$6:$AD$12,2)+VLOOKUP(B9,$AC$14:$AD$20,2)</f>
        <v>1900000</v>
      </c>
      <c r="C10" s="55" t="n">
        <f aca="false">C9*VLOOKUP(C9,$AC$6:$AD$12,2)+VLOOKUP(C9,$AC$14:$AD$20,2)</f>
        <v>1900000</v>
      </c>
      <c r="D10" s="55" t="e">
        <f aca="false">D9*VLOOKUP(D9,$AC$6:$AD$12,2)+VLOOKUP(D9,$AC$14:$AD$20,2)</f>
        <v>#N/A</v>
      </c>
      <c r="E10" s="55" t="n">
        <f aca="false">E9*VLOOKUP(E9,$AC$6:$AD$12,2)+VLOOKUP(E9,$AC$14:$AD$20,2)</f>
        <v>2200000</v>
      </c>
      <c r="F10" s="55" t="n">
        <f aca="false">F9*VLOOKUP(F9,$AC$6:$AD$12,2)+VLOOKUP(F9,$AC$14:$AD$20,2)</f>
        <v>2200000</v>
      </c>
      <c r="G10" s="55" t="n">
        <f aca="false">G9*VLOOKUP(G9,$AC$6:$AD$12,2)+VLOOKUP(G9,$AC$14:$AD$20,2)</f>
        <v>2200000</v>
      </c>
      <c r="H10" s="55" t="n">
        <f aca="false">H9*VLOOKUP(H9,$AC$6:$AD$12,2)+VLOOKUP(H9,$AC$14:$AD$20,2)</f>
        <v>2200000</v>
      </c>
      <c r="I10" s="55" t="n">
        <f aca="false">I9*VLOOKUP(I9,$AC$6:$AD$12,2)+VLOOKUP(I9,$AC$14:$AD$20,2)</f>
        <v>2200000</v>
      </c>
      <c r="J10" s="55" t="n">
        <f aca="false">J9*VLOOKUP(J9,$AC$6:$AD$12,2)+VLOOKUP(J9,$AC$14:$AD$20,2)</f>
        <v>2200000</v>
      </c>
      <c r="K10" s="55" t="n">
        <f aca="false">K9*VLOOKUP(K9,$AC$6:$AD$12,2)+VLOOKUP(K9,$AC$14:$AD$20,2)</f>
        <v>2200000</v>
      </c>
      <c r="L10" s="55" t="n">
        <f aca="false">L9*VLOOKUP(L9,$AC$6:$AD$12,2)+VLOOKUP(L9,$AC$14:$AD$20,2)</f>
        <v>2200000</v>
      </c>
      <c r="M10" s="55" t="n">
        <f aca="false">M9*VLOOKUP(M9,$AC$6:$AD$12,2)+VLOOKUP(M9,$AC$14:$AD$20,2)</f>
        <v>2200000</v>
      </c>
      <c r="N10" s="55" t="n">
        <f aca="false">N9*VLOOKUP(N9,$AC$6:$AD$12,2)+VLOOKUP(N9,$AC$14:$AD$20,2)</f>
        <v>2200000</v>
      </c>
      <c r="O10" s="55" t="n">
        <f aca="false">O9*VLOOKUP(O9,$AC$6:$AD$12,2)+VLOOKUP(O9,$AC$14:$AD$20,2)</f>
        <v>2200000</v>
      </c>
      <c r="P10" s="55" t="n">
        <f aca="false">P9*VLOOKUP(P9,$AC$6:$AD$12,2)+VLOOKUP(P9,$AC$14:$AD$20,2)</f>
        <v>2200000</v>
      </c>
      <c r="Q10" s="55" t="n">
        <f aca="false">Q9*VLOOKUP(Q9,$AC$6:$AD$12,2)+VLOOKUP(Q9,$AC$14:$AD$20,2)</f>
        <v>2200000</v>
      </c>
      <c r="R10" s="55" t="n">
        <f aca="false">R9*VLOOKUP(R9,$AC$6:$AD$12,2)+VLOOKUP(R9,$AC$14:$AD$20,2)</f>
        <v>2200000</v>
      </c>
      <c r="S10" s="55" t="n">
        <f aca="false">S9*VLOOKUP(S9,$AC$6:$AD$12,2)+VLOOKUP(S9,$AC$14:$AD$20,2)</f>
        <v>2200000</v>
      </c>
      <c r="U10" s="55" t="e">
        <f aca="false">U9*VLOOKUP(U9,$AC$6:$AD$12,2)+VLOOKUP(U9,$AC$14:$AD$20,2)</f>
        <v>#N/A</v>
      </c>
      <c r="V10" s="55" t="e">
        <f aca="false">V9*VLOOKUP(V9,$AC$6:$AD$12,2)+VLOOKUP(V9,$AC$14:$AD$20,2)</f>
        <v>#N/A</v>
      </c>
      <c r="W10" s="55" t="n">
        <f aca="false">W9*VLOOKUP(W9,$AC$6:$AD$12,2)+VLOOKUP(W9,$AC$14:$AD$20,2)</f>
        <v>650000</v>
      </c>
      <c r="X10" s="56" t="n">
        <f aca="false">X9*VLOOKUP(X9,$AC$6:$AD$11,2)+VLOOKUP(X9,$AC$14:$AD$19,2)</f>
        <v>31200000</v>
      </c>
      <c r="AB10" s="0"/>
      <c r="AC10" s="30" t="n">
        <v>6600001</v>
      </c>
      <c r="AD10" s="36" t="n">
        <v>0.1</v>
      </c>
      <c r="AE10" s="30" t="n">
        <v>6600001</v>
      </c>
      <c r="AF10" s="36" t="n">
        <v>0.1</v>
      </c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" hidden="false" customHeight="true" outlineLevel="0" collapsed="false">
      <c r="A11" s="54" t="s">
        <v>22</v>
      </c>
      <c r="B11" s="55" t="n">
        <f aca="false">B9-B10</f>
        <v>5100000</v>
      </c>
      <c r="C11" s="57" t="n">
        <f aca="false">C9-C10</f>
        <v>5100000</v>
      </c>
      <c r="D11" s="1" t="n">
        <f aca="false">D9-D10</f>
        <v>-650000</v>
      </c>
      <c r="E11" s="58" t="n">
        <f aca="false">E9-E10</f>
        <v>8800000</v>
      </c>
      <c r="F11" s="1" t="n">
        <f aca="false">F9-F10</f>
        <v>9800000</v>
      </c>
      <c r="G11" s="1" t="n">
        <f aca="false">G9-G10</f>
        <v>10800000</v>
      </c>
      <c r="H11" s="1" t="n">
        <f aca="false">H9-H10</f>
        <v>11800000</v>
      </c>
      <c r="I11" s="1" t="n">
        <f aca="false">I9-I10</f>
        <v>12800000</v>
      </c>
      <c r="J11" s="1" t="n">
        <f aca="false">J9-J10</f>
        <v>13800000</v>
      </c>
      <c r="K11" s="1" t="n">
        <f aca="false">K9-K10</f>
        <v>14800000</v>
      </c>
      <c r="L11" s="1" t="n">
        <f aca="false">L9-L10</f>
        <v>15800000</v>
      </c>
      <c r="M11" s="1" t="n">
        <f aca="false">M9-M10</f>
        <v>16800000</v>
      </c>
      <c r="N11" s="1" t="n">
        <f aca="false">N9-N10</f>
        <v>17800000</v>
      </c>
      <c r="O11" s="1" t="n">
        <f aca="false">O9-O10</f>
        <v>18800000</v>
      </c>
      <c r="P11" s="1" t="n">
        <f aca="false">P9-P10</f>
        <v>19800000</v>
      </c>
      <c r="Q11" s="1" t="n">
        <f aca="false">Q9-Q10</f>
        <v>20800000</v>
      </c>
      <c r="R11" s="1" t="n">
        <f aca="false">R9-R10</f>
        <v>21800000</v>
      </c>
      <c r="S11" s="1" t="n">
        <f aca="false">S9-S10</f>
        <v>22800000</v>
      </c>
      <c r="U11" s="1" t="e">
        <f aca="false">U9-U10</f>
        <v>#N/A</v>
      </c>
      <c r="V11" s="1" t="e">
        <f aca="false">V9-V10</f>
        <v>#N/A</v>
      </c>
      <c r="W11" s="59" t="n">
        <f aca="false">W9-W10</f>
        <v>-650000</v>
      </c>
      <c r="X11" s="60" t="n">
        <f aca="false">X9-X10</f>
        <v>268800000</v>
      </c>
      <c r="AB11" s="0"/>
      <c r="AC11" s="61"/>
      <c r="AD11" s="62"/>
      <c r="AE11" s="61"/>
      <c r="AF11" s="62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5" hidden="false" customHeight="true" outlineLevel="0" collapsed="false">
      <c r="A12" s="63" t="s">
        <v>23</v>
      </c>
      <c r="B12" s="55" t="n">
        <f aca="false">IF(($Y$2+$Y$4+$Y$5+$Y$6+$Y$7)&gt;=1,350000*($Y$2+$Y$4+$Y$5+$Y$6+$Y$7+1)+320000,350000)</f>
        <v>350000</v>
      </c>
      <c r="C12" s="57" t="n">
        <f aca="false">IF(($Y$2+$Y$4+$Y$5+$Y$6+$Y$7)&gt;=1,350000*($Y$2+$Y$4+$Y$5+$Y$6+$Y$7+1)+320000,350000)</f>
        <v>350000</v>
      </c>
      <c r="D12" s="64" t="n">
        <f aca="false">IF(($Y$2+$Y$4+$Y$5+$Y$6+$Y$7)&gt;=1,350000*($Y$2+$Y$4+$Y$5+$Y$6+$Y$7+1)+320000,350000)</f>
        <v>350000</v>
      </c>
      <c r="E12" s="65" t="n">
        <f aca="false">IF(($Y$2+$Y$4+$Y$5+$Y$6+$Y$7)&gt;=1,350000*($Y$2+$Y$4+$Y$5+$Y$6+$Y$7+1)+320000,350000)</f>
        <v>350000</v>
      </c>
      <c r="F12" s="64" t="n">
        <f aca="false">IF(($Y$2+$Y$4+$Y$5+$Y$6+$Y$7)&gt;=1,350000*($Y$2+$Y$4+$Y$5+$Y$6+$Y$7+1)+320000,350000)</f>
        <v>350000</v>
      </c>
      <c r="G12" s="64" t="n">
        <f aca="false">IF(($Y$2+$Y$4+$Y$5+$Y$6+$Y$7)&gt;=1,350000*($Y$2+$Y$4+$Y$5+$Y$6+$Y$7+1)+320000,350000)</f>
        <v>350000</v>
      </c>
      <c r="H12" s="64" t="n">
        <f aca="false">IF(($Y$2+$Y$4+$Y$5+$Y$6+$Y$7)&gt;=1,350000*($Y$2+$Y$4+$Y$5+$Y$6+$Y$7+1)+320000,350000)</f>
        <v>350000</v>
      </c>
      <c r="I12" s="64" t="n">
        <f aca="false">IF(($Y$2+$Y$4+$Y$5+$Y$6+$Y$7)&gt;=1,350000*($Y$2+$Y$4+$Y$5+$Y$6+$Y$7+1)+320000,350000)</f>
        <v>350000</v>
      </c>
      <c r="J12" s="64" t="n">
        <f aca="false">IF(($Y$2+$Y$4+$Y$5+$Y$6+$Y$7)&gt;=1,350000*($Y$2+$Y$4+$Y$5+$Y$6+$Y$7+1)+320000,350000)</f>
        <v>350000</v>
      </c>
      <c r="K12" s="64" t="n">
        <f aca="false">IF(($Y$2+$Y$4+$Y$5+$Y$6+$Y$7)&gt;=1,350000*($Y$2+$Y$4+$Y$5+$Y$6+$Y$7+1)+320000,350000)</f>
        <v>350000</v>
      </c>
      <c r="L12" s="64" t="n">
        <f aca="false">IF(($Y$2+$Y$4+$Y$5+$Y$6+$Y$7)&gt;=1,350000*($Y$2+$Y$4+$Y$5+$Y$6+$Y$7+1)+320000,350000)</f>
        <v>350000</v>
      </c>
      <c r="M12" s="64" t="n">
        <f aca="false">IF(($Y$2+$Y$4+$Y$5+$Y$6+$Y$7)&gt;=1,350000*($Y$2+$Y$4+$Y$5+$Y$6+$Y$7+1)+320000,350000)</f>
        <v>350000</v>
      </c>
      <c r="N12" s="64" t="n">
        <f aca="false">IF(($Y$2+$Y$4+$Y$5+$Y$6+$Y$7)&gt;=1,350000*($Y$2+$Y$4+$Y$5+$Y$6+$Y$7+1)+320000,350000)</f>
        <v>350000</v>
      </c>
      <c r="O12" s="64" t="n">
        <f aca="false">IF(($Y$2+$Y$4+$Y$5+$Y$6+$Y$7)&gt;=1,350000*($Y$2+$Y$4+$Y$5+$Y$6+$Y$7+1)+320000,350000)</f>
        <v>350000</v>
      </c>
      <c r="P12" s="64" t="n">
        <f aca="false">IF(($Y$2+$Y$4+$Y$5+$Y$6+$Y$7)&gt;=1,350000*($Y$2+$Y$4+$Y$5+$Y$6+$Y$7+1)+320000,350000)</f>
        <v>350000</v>
      </c>
      <c r="Q12" s="64" t="n">
        <f aca="false">IF(($Y$2+$Y$4+$Y$5+$Y$6+$Y$7)&gt;=1,350000*($Y$2+$Y$4+$Y$5+$Y$6+$Y$7+1)+320000,350000)</f>
        <v>350000</v>
      </c>
      <c r="R12" s="64" t="n">
        <f aca="false">IF(($Y$2+$Y$4+$Y$5+$Y$6+$Y$7)&gt;=1,350000*($Y$2+$Y$4+$Y$5+$Y$6+$Y$7+1)+320000,350000)</f>
        <v>350000</v>
      </c>
      <c r="S12" s="64" t="n">
        <f aca="false">IF(($Y$2+$Y$4+$Y$5+$Y$6+$Y$7)&gt;=1,350000*($Y$2+$Y$4+$Y$5+$Y$6+$Y$7+1)+320000,350000)</f>
        <v>350000</v>
      </c>
      <c r="T12" s="64"/>
      <c r="U12" s="64" t="n">
        <f aca="false">IF(($Y$2+$Y$4+$Y$5+$Y$6+$Y$7)&gt;=1,350000*($Y$2+$Y$4+$Y$5+$Y$6+$Y$7+1)+320000,350000)</f>
        <v>350000</v>
      </c>
      <c r="V12" s="64" t="n">
        <f aca="false">IF(($Y$2+$Y$4+$Y$5+$Y$6+$Y$7)&gt;=1,350000*($Y$2+$Y$4+$Y$5+$Y$6+$Y$7+1)+320000,350000)</f>
        <v>350000</v>
      </c>
      <c r="W12" s="66" t="n">
        <f aca="false">IF(($Y$2+$Y$4+$Y$5+$Y$6+$Y$7)&gt;=1,350000*($Y$2+$Y$4+$Y$5+$Y$6+$Y$7+1)+320000,350000)</f>
        <v>350000</v>
      </c>
      <c r="X12" s="67" t="n">
        <f aca="false">IF(($Y$2+$Y$4+$Y$5+$Y$6+$Y$7)&gt;=1,350000*($Y$2+$Y$4+$Y$5+$Y$6+$Y$7+1)+320000,350000)</f>
        <v>350000</v>
      </c>
      <c r="AB12" s="0"/>
      <c r="AC12" s="68" t="n">
        <v>10000001</v>
      </c>
      <c r="AD12" s="69" t="n">
        <v>0</v>
      </c>
      <c r="AE12" s="68" t="n">
        <v>10000001</v>
      </c>
      <c r="AF12" s="69" t="n">
        <v>0</v>
      </c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5" hidden="false" customHeight="true" outlineLevel="0" collapsed="false">
      <c r="A13" s="63" t="s">
        <v>24</v>
      </c>
      <c r="B13" s="70" t="str">
        <f aca="false">IF(B11&gt;B12,"所得割課税","所得割非課税")</f>
        <v>所得割課税</v>
      </c>
      <c r="C13" s="71" t="str">
        <f aca="false">IF(C11&gt;C12,"所得割課税","所得割非課税")</f>
        <v>所得割課税</v>
      </c>
      <c r="D13" s="72" t="str">
        <f aca="false">IF(D11&gt;D12,"所得割課税","所得割非課税")</f>
        <v>所得割非課税</v>
      </c>
      <c r="E13" s="73" t="str">
        <f aca="false">IF(E11&gt;E12,"所得割課税","所得割非課税")</f>
        <v>所得割課税</v>
      </c>
      <c r="F13" s="72" t="str">
        <f aca="false">IF(F11&gt;F12,"所得割課税","所得割非課税")</f>
        <v>所得割課税</v>
      </c>
      <c r="G13" s="72" t="str">
        <f aca="false">IF(G11&gt;G12,"所得割課税","所得割非課税")</f>
        <v>所得割課税</v>
      </c>
      <c r="H13" s="72" t="str">
        <f aca="false">IF(H11&gt;H12,"所得割課税","所得割非課税")</f>
        <v>所得割課税</v>
      </c>
      <c r="I13" s="72" t="str">
        <f aca="false">IF(I11&gt;I12,"所得割課税","所得割非課税")</f>
        <v>所得割課税</v>
      </c>
      <c r="J13" s="72" t="str">
        <f aca="false">IF(J11&gt;J12,"所得割課税","所得割非課税")</f>
        <v>所得割課税</v>
      </c>
      <c r="K13" s="72" t="str">
        <f aca="false">IF(K11&gt;K12,"所得割課税","所得割非課税")</f>
        <v>所得割課税</v>
      </c>
      <c r="L13" s="72" t="str">
        <f aca="false">IF(L11&gt;L12,"所得割課税","所得割非課税")</f>
        <v>所得割課税</v>
      </c>
      <c r="M13" s="72" t="str">
        <f aca="false">IF(M11&gt;M12,"所得割課税","所得割非課税")</f>
        <v>所得割課税</v>
      </c>
      <c r="N13" s="72" t="str">
        <f aca="false">IF(N11&gt;N12,"所得割課税","所得割非課税")</f>
        <v>所得割課税</v>
      </c>
      <c r="O13" s="72" t="str">
        <f aca="false">IF(O11&gt;O12,"所得割課税","所得割非課税")</f>
        <v>所得割課税</v>
      </c>
      <c r="P13" s="72" t="str">
        <f aca="false">IF(P11&gt;P12,"所得割課税","所得割非課税")</f>
        <v>所得割課税</v>
      </c>
      <c r="Q13" s="72" t="str">
        <f aca="false">IF(Q11&gt;Q12,"所得割課税","所得割非課税")</f>
        <v>所得割課税</v>
      </c>
      <c r="R13" s="72" t="str">
        <f aca="false">IF(R11&gt;R12,"所得割課税","所得割非課税")</f>
        <v>所得割課税</v>
      </c>
      <c r="S13" s="72" t="str">
        <f aca="false">IF(S11&gt;S12,"所得割課税","所得割非課税")</f>
        <v>所得割課税</v>
      </c>
      <c r="T13" s="72"/>
      <c r="U13" s="72" t="e">
        <f aca="false">IF(U11&gt;U12,"所得割課税","所得割非課税")</f>
        <v>#N/A</v>
      </c>
      <c r="V13" s="72" t="e">
        <f aca="false">IF(V11&gt;V12,"所得割課税","所得割非課税")</f>
        <v>#N/A</v>
      </c>
      <c r="W13" s="74" t="str">
        <f aca="false">IF(W11&gt;W12,"所得割課税","所得割非課税")</f>
        <v>所得割非課税</v>
      </c>
      <c r="X13" s="75" t="str">
        <f aca="false">IF(X11&gt;X12,"所得割課税","所得割非課税")</f>
        <v>所得割課税</v>
      </c>
      <c r="AB13" s="0"/>
      <c r="AC13" s="76" t="s">
        <v>25</v>
      </c>
      <c r="AD13" s="77"/>
      <c r="AE13" s="76" t="s">
        <v>25</v>
      </c>
      <c r="AF13" s="77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true" outlineLevel="0" collapsed="false">
      <c r="A14" s="63" t="s">
        <v>26</v>
      </c>
      <c r="B14" s="55" t="n">
        <f aca="false">IF(($Y$2+$Y$4+$Y$5+$Y$6+$Y$7)&gt;=1,350000*($Y$2+$Y$4+$Y$5+$Y$6+$Y$7+1)+210000,350000)</f>
        <v>350000</v>
      </c>
      <c r="C14" s="57" t="n">
        <f aca="false">IF(($Y$2+$Y$4+$Y$5+$Y$6+$Y$7)&gt;=1,350000*($Y$2+$Y$4+$Y$5+$Y$6+$Y$7+1)+210000,350000)</f>
        <v>350000</v>
      </c>
      <c r="D14" s="64" t="n">
        <f aca="false">IF(($Y$2+$Y$4+$Y$5+$Y$6+$Y$7)&gt;=1,350000*($Y$2+$Y$4+$Y$5+$Y$6+$Y$7+1)+210000,350000)</f>
        <v>350000</v>
      </c>
      <c r="E14" s="65" t="n">
        <f aca="false">IF(($Y$2+$Y$4+$Y$5+$Y$6+$Y$7)&gt;=1,350000*($Y$2+$Y$4+$Y$5+$Y$6+$Y$7+1)+210000,350000)</f>
        <v>350000</v>
      </c>
      <c r="F14" s="64" t="n">
        <f aca="false">IF(($Y$2+$Y$4+$Y$5+$Y$6+$Y$7)&gt;=1,350000*($Y$2+$Y$4+$Y$5+$Y$6+$Y$7+1)+210000,350000)</f>
        <v>350000</v>
      </c>
      <c r="G14" s="64" t="n">
        <f aca="false">IF(($Y$2+$Y$4+$Y$5+$Y$6+$Y$7)&gt;=1,350000*($Y$2+$Y$4+$Y$5+$Y$6+$Y$7+1)+210000,350000)</f>
        <v>350000</v>
      </c>
      <c r="H14" s="64" t="n">
        <f aca="false">IF(($Y$2+$Y$4+$Y$5+$Y$6+$Y$7)&gt;=1,350000*($Y$2+$Y$4+$Y$5+$Y$6+$Y$7+1)+210000,350000)</f>
        <v>350000</v>
      </c>
      <c r="I14" s="64" t="n">
        <f aca="false">IF(($Y$2+$Y$4+$Y$5+$Y$6+$Y$7)&gt;=1,350000*($Y$2+$Y$4+$Y$5+$Y$6+$Y$7+1)+210000,350000)</f>
        <v>350000</v>
      </c>
      <c r="J14" s="64" t="n">
        <f aca="false">IF(($Y$2+$Y$4+$Y$5+$Y$6+$Y$7)&gt;=1,350000*($Y$2+$Y$4+$Y$5+$Y$6+$Y$7+1)+210000,350000)</f>
        <v>350000</v>
      </c>
      <c r="K14" s="64" t="n">
        <f aca="false">IF(($Y$2+$Y$4+$Y$5+$Y$6+$Y$7)&gt;=1,350000*($Y$2+$Y$4+$Y$5+$Y$6+$Y$7+1)+210000,350000)</f>
        <v>350000</v>
      </c>
      <c r="L14" s="64" t="n">
        <f aca="false">IF(($Y$2+$Y$4+$Y$5+$Y$6+$Y$7)&gt;=1,350000*($Y$2+$Y$4+$Y$5+$Y$6+$Y$7+1)+210000,350000)</f>
        <v>350000</v>
      </c>
      <c r="M14" s="64" t="n">
        <f aca="false">IF(($Y$2+$Y$4+$Y$5+$Y$6+$Y$7)&gt;=1,350000*($Y$2+$Y$4+$Y$5+$Y$6+$Y$7+1)+210000,350000)</f>
        <v>350000</v>
      </c>
      <c r="N14" s="64" t="n">
        <f aca="false">IF(($Y$2+$Y$4+$Y$5+$Y$6+$Y$7)&gt;=1,350000*($Y$2+$Y$4+$Y$5+$Y$6+$Y$7+1)+210000,350000)</f>
        <v>350000</v>
      </c>
      <c r="O14" s="64" t="n">
        <f aca="false">IF(($Y$2+$Y$4+$Y$5+$Y$6+$Y$7)&gt;=1,350000*($Y$2+$Y$4+$Y$5+$Y$6+$Y$7+1)+210000,350000)</f>
        <v>350000</v>
      </c>
      <c r="P14" s="64" t="n">
        <f aca="false">IF(($Y$2+$Y$4+$Y$5+$Y$6+$Y$7)&gt;=1,350000*($Y$2+$Y$4+$Y$5+$Y$6+$Y$7+1)+210000,350000)</f>
        <v>350000</v>
      </c>
      <c r="Q14" s="64" t="n">
        <f aca="false">IF(($Y$2+$Y$4+$Y$5+$Y$6+$Y$7)&gt;=1,350000*($Y$2+$Y$4+$Y$5+$Y$6+$Y$7+1)+210000,350000)</f>
        <v>350000</v>
      </c>
      <c r="R14" s="64" t="n">
        <f aca="false">IF(($Y$2+$Y$4+$Y$5+$Y$6+$Y$7)&gt;=1,350000*($Y$2+$Y$4+$Y$5+$Y$6+$Y$7+1)+210000,350000)</f>
        <v>350000</v>
      </c>
      <c r="S14" s="64" t="n">
        <f aca="false">IF(($Y$2+$Y$4+$Y$5+$Y$6+$Y$7)&gt;=1,350000*($Y$2+$Y$4+$Y$5+$Y$6+$Y$7+1)+210000,350000)</f>
        <v>350000</v>
      </c>
      <c r="T14" s="64"/>
      <c r="U14" s="64" t="n">
        <f aca="false">IF(($Y$2+$Y$4+$Y$5+$Y$6+$Y$7)&gt;=1,350000*($Y$2+$Y$4+$Y$5+$Y$6+$Y$7+1)+210000,350000)</f>
        <v>350000</v>
      </c>
      <c r="V14" s="64" t="n">
        <f aca="false">IF(($Y$2+$Y$4+$Y$5+$Y$6+$Y$7)&gt;=1,350000*($Y$2+$Y$4+$Y$5+$Y$6+$Y$7+1)+210000,350000)</f>
        <v>350000</v>
      </c>
      <c r="W14" s="66" t="n">
        <f aca="false">IF(($Y$2+$Y$4+$Y$5+$Y$6+$Y$7)&gt;=1,350000*($Y$2+$Y$4+$Y$5+$Y$6+$Y$7+1)+210000,350000)</f>
        <v>350000</v>
      </c>
      <c r="X14" s="67" t="n">
        <f aca="false">IF(($Y$2+$Y$4+$Y$5+$Y$6+$Y$7)&gt;=1,350000*($Y$2+$Y$4+$Y$5+$Y$6+$Y$7+1)+210000,350000)</f>
        <v>350000</v>
      </c>
      <c r="AB14" s="0"/>
      <c r="AC14" s="30" t="n">
        <v>0</v>
      </c>
      <c r="AD14" s="78" t="n">
        <v>650000</v>
      </c>
      <c r="AE14" s="30" t="n">
        <v>0</v>
      </c>
      <c r="AF14" s="78" t="n">
        <v>650000</v>
      </c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true" outlineLevel="0" collapsed="false">
      <c r="A15" s="63" t="s">
        <v>27</v>
      </c>
      <c r="B15" s="70" t="str">
        <f aca="false">IF(B11&gt;B14,"均等割課税","均等割非課税")</f>
        <v>均等割課税</v>
      </c>
      <c r="C15" s="70" t="str">
        <f aca="false">IF(C11&gt;C14,"均等割課税","均等割非課税")</f>
        <v>均等割課税</v>
      </c>
      <c r="D15" s="72" t="str">
        <f aca="false">IF(D11&gt;D14,"均等割課税","均等割非課税")</f>
        <v>均等割非課税</v>
      </c>
      <c r="E15" s="73" t="str">
        <f aca="false">IF(E11&gt;E14,"均等割課税","均等割非課税")</f>
        <v>均等割課税</v>
      </c>
      <c r="F15" s="72" t="str">
        <f aca="false">IF(F11&gt;F14,"均等割課税","均等割非課税")</f>
        <v>均等割課税</v>
      </c>
      <c r="G15" s="72" t="str">
        <f aca="false">IF(G11&gt;G14,"均等割課税","均等割非課税")</f>
        <v>均等割課税</v>
      </c>
      <c r="H15" s="72" t="str">
        <f aca="false">IF(H11&gt;H14,"均等割課税","均等割非課税")</f>
        <v>均等割課税</v>
      </c>
      <c r="I15" s="72" t="str">
        <f aca="false">IF(I11&gt;I14,"均等割課税","均等割非課税")</f>
        <v>均等割課税</v>
      </c>
      <c r="J15" s="72" t="str">
        <f aca="false">IF(J11&gt;J14,"均等割課税","均等割非課税")</f>
        <v>均等割課税</v>
      </c>
      <c r="K15" s="72" t="str">
        <f aca="false">IF(K11&gt;K14,"均等割課税","均等割非課税")</f>
        <v>均等割課税</v>
      </c>
      <c r="L15" s="72" t="str">
        <f aca="false">IF(L11&gt;L14,"均等割課税","均等割非課税")</f>
        <v>均等割課税</v>
      </c>
      <c r="M15" s="72" t="str">
        <f aca="false">IF(M11&gt;M14,"均等割課税","均等割非課税")</f>
        <v>均等割課税</v>
      </c>
      <c r="N15" s="72" t="str">
        <f aca="false">IF(N11&gt;N14,"均等割課税","均等割非課税")</f>
        <v>均等割課税</v>
      </c>
      <c r="O15" s="72" t="str">
        <f aca="false">IF(O11&gt;O14,"均等割課税","均等割非課税")</f>
        <v>均等割課税</v>
      </c>
      <c r="P15" s="72" t="str">
        <f aca="false">IF(P11&gt;P14,"均等割課税","均等割非課税")</f>
        <v>均等割課税</v>
      </c>
      <c r="Q15" s="72" t="str">
        <f aca="false">IF(Q11&gt;Q14,"均等割課税","均等割非課税")</f>
        <v>均等割課税</v>
      </c>
      <c r="R15" s="72" t="str">
        <f aca="false">IF(R11&gt;R14,"均等割課税","均等割非課税")</f>
        <v>均等割課税</v>
      </c>
      <c r="S15" s="72" t="str">
        <f aca="false">IF(S11&gt;S14,"均等割課税","均等割非課税")</f>
        <v>均等割課税</v>
      </c>
      <c r="T15" s="72"/>
      <c r="U15" s="72" t="e">
        <f aca="false">IF(U11&gt;U14,"均等割課税","均等割非課税")</f>
        <v>#N/A</v>
      </c>
      <c r="V15" s="72" t="e">
        <f aca="false">IF(V11&gt;V14,"均等割課税","均等割非課税")</f>
        <v>#N/A</v>
      </c>
      <c r="W15" s="74" t="str">
        <f aca="false">IF(W11&gt;W14,"均等割課税","均等割非課税")</f>
        <v>均等割非課税</v>
      </c>
      <c r="X15" s="75" t="str">
        <f aca="false">IF(X11&gt;X14,"均等割課税","均等割非課税")</f>
        <v>均等割課税</v>
      </c>
      <c r="AB15" s="0"/>
      <c r="AC15" s="30" t="n">
        <v>1625001</v>
      </c>
      <c r="AD15" s="78" t="n">
        <v>0</v>
      </c>
      <c r="AE15" s="30" t="n">
        <v>1625001</v>
      </c>
      <c r="AF15" s="78" t="n">
        <v>0</v>
      </c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true" outlineLevel="0" collapsed="false">
      <c r="A16" s="54"/>
      <c r="B16" s="55"/>
      <c r="C16" s="57"/>
      <c r="E16" s="58"/>
      <c r="W16" s="59"/>
      <c r="X16" s="60"/>
      <c r="AB16" s="0"/>
      <c r="AC16" s="30" t="n">
        <v>1800001</v>
      </c>
      <c r="AD16" s="78" t="n">
        <v>180000</v>
      </c>
      <c r="AE16" s="30" t="n">
        <v>1800001</v>
      </c>
      <c r="AF16" s="78" t="n">
        <v>180000</v>
      </c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5" hidden="false" customHeight="true" outlineLevel="0" collapsed="false">
      <c r="A17" s="54" t="s">
        <v>28</v>
      </c>
      <c r="B17" s="55" t="n">
        <f aca="false">B9*VLOOKUP(B9,$AC$23:$AD$25,2)+VLOOKUP(B9,$AC$27:$AD$29,2)</f>
        <v>1050000</v>
      </c>
      <c r="C17" s="57" t="n">
        <f aca="false">C9*VLOOKUP(C9,$AC$23:$AD$25,2)+VLOOKUP(C9,$AC$27:$AD$29,2)</f>
        <v>1050000</v>
      </c>
      <c r="D17" s="1" t="e">
        <f aca="false">D9*VLOOKUP(D9,$AC$23:$AD$25,2)+VLOOKUP(D9,$AC$27:$AD$29,2)</f>
        <v>#N/A</v>
      </c>
      <c r="E17" s="58" t="n">
        <f aca="false">E9*VLOOKUP(E9,$AC$23:$AD$25,2)+VLOOKUP(E9,$AC$27:$AD$29,2)</f>
        <v>1410000</v>
      </c>
      <c r="F17" s="1" t="n">
        <f aca="false">F9*VLOOKUP(F9,$AC$23:$AD$25,2)+VLOOKUP(F9,$AC$27:$AD$29,2)</f>
        <v>1440000</v>
      </c>
      <c r="G17" s="1" t="n">
        <f aca="false">G9*VLOOKUP(G9,$AC$23:$AD$25,2)+VLOOKUP(G9,$AC$27:$AD$29,2)</f>
        <v>1470000</v>
      </c>
      <c r="H17" s="1" t="n">
        <f aca="false">H9*VLOOKUP(H9,$AC$23:$AD$25,2)+VLOOKUP(H9,$AC$27:$AD$29,2)</f>
        <v>1500000</v>
      </c>
      <c r="I17" s="1" t="n">
        <f aca="false">I9*VLOOKUP(I9,$AC$23:$AD$25,2)+VLOOKUP(I9,$AC$27:$AD$29,2)</f>
        <v>1530000</v>
      </c>
      <c r="J17" s="1" t="n">
        <f aca="false">J9*VLOOKUP(J9,$AC$23:$AD$25,2)+VLOOKUP(J9,$AC$27:$AD$29,2)</f>
        <v>1560000</v>
      </c>
      <c r="K17" s="1" t="n">
        <f aca="false">K9*VLOOKUP(K9,$AC$23:$AD$25,2)+VLOOKUP(K9,$AC$27:$AD$29,2)</f>
        <v>1590000</v>
      </c>
      <c r="L17" s="1" t="n">
        <f aca="false">L9*VLOOKUP(L9,$AC$23:$AD$25,2)+VLOOKUP(L9,$AC$27:$AD$29,2)</f>
        <v>1620000</v>
      </c>
      <c r="M17" s="1" t="n">
        <f aca="false">M9*VLOOKUP(M9,$AC$23:$AD$25,2)+VLOOKUP(M9,$AC$27:$AD$29,2)</f>
        <v>1620000</v>
      </c>
      <c r="N17" s="1" t="n">
        <f aca="false">N9*VLOOKUP(N9,$AC$23:$AD$25,2)+VLOOKUP(N9,$AC$27:$AD$29,2)</f>
        <v>1620000</v>
      </c>
      <c r="O17" s="1" t="n">
        <f aca="false">O9*VLOOKUP(O9,$AC$23:$AD$25,2)+VLOOKUP(O9,$AC$27:$AD$29,2)</f>
        <v>1620000</v>
      </c>
      <c r="P17" s="1" t="n">
        <f aca="false">P9*VLOOKUP(P9,$AC$23:$AD$25,2)+VLOOKUP(P9,$AC$27:$AD$29,2)</f>
        <v>1620000</v>
      </c>
      <c r="Q17" s="1" t="n">
        <f aca="false">Q9*VLOOKUP(Q9,$AC$23:$AD$25,2)+VLOOKUP(Q9,$AC$27:$AD$29,2)</f>
        <v>1620000</v>
      </c>
      <c r="R17" s="1" t="n">
        <f aca="false">R9*VLOOKUP(R9,$AC$23:$AD$25,2)+VLOOKUP(R9,$AC$27:$AD$29,2)</f>
        <v>1620000</v>
      </c>
      <c r="S17" s="1" t="n">
        <f aca="false">S9*VLOOKUP(S9,$AC$23:$AD$25,2)+VLOOKUP(S9,$AC$27:$AD$29,2)</f>
        <v>1620000</v>
      </c>
      <c r="U17" s="1" t="n">
        <f aca="false">U9*VLOOKUP(U9,$AC$23:$AD$25,2)+VLOOKUP(U9,$AC$27:$AD$29,2)</f>
        <v>0</v>
      </c>
      <c r="V17" s="1" t="n">
        <f aca="false">V9*VLOOKUP(V9,$AC$23:$AD$25,2)+VLOOKUP(V9,$AC$27:$AD$29,2)</f>
        <v>0</v>
      </c>
      <c r="W17" s="59" t="n">
        <f aca="false">W9*VLOOKUP(W9,$AC$23:$AD$25,2)+VLOOKUP(W9,$AC$27:$AD$29,2)</f>
        <v>0</v>
      </c>
      <c r="X17" s="60" t="n">
        <f aca="false">X9*VLOOKUP(X9,$AC$23:$AD$25,2)+VLOOKUP(X9,$AC$27:$AD$29,2)</f>
        <v>1620000</v>
      </c>
      <c r="AB17" s="0"/>
      <c r="AC17" s="30" t="n">
        <v>3600001</v>
      </c>
      <c r="AD17" s="78" t="n">
        <v>540000</v>
      </c>
      <c r="AE17" s="30" t="n">
        <v>3600001</v>
      </c>
      <c r="AF17" s="78" t="n">
        <v>540000</v>
      </c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true" outlineLevel="0" collapsed="false">
      <c r="A18" s="79" t="s">
        <v>29</v>
      </c>
      <c r="B18" s="80" t="n">
        <f aca="false">IF($Y$2=1,IF($B$3&gt;=31,IF(AND($Y$2=1),IF($B$3&gt;=31,IF(B11&gt;9000000,IF(B11&gt;9500000,IF(B11&gt;10000000,0,$AD$32*1/3),$AD$32*2/3),$AD$32),$AD$32),0),$AD$32),0)</f>
        <v>0</v>
      </c>
      <c r="C18" s="80" t="n">
        <f aca="false">IF($Y$2=1,IF($B$3&gt;=31,IF(AND($Y$2=1),IF($B$3&gt;=31,IF(C11&gt;9000000,IF(C11&gt;9500000,IF(C11&gt;10000000,0,$AD$32*1/3),$AD$32*2/3),$AD$32),$AD$32),0),$AD$32),0)</f>
        <v>0</v>
      </c>
      <c r="D18" s="81" t="n">
        <f aca="false">IF($Y$2=1,IF($B$3&gt;=31,IF(AND($Y$2=1),IF($B$3&gt;=31,IF(D11&gt;9000000,IF(D11&gt;9500000,IF(D11&gt;10000000,0,$AD$32*1/3),$AD$32*2/3),$AD$32),$AD$32),0),$AD$32),0)</f>
        <v>0</v>
      </c>
      <c r="E18" s="80" t="n">
        <f aca="false">IF($Y$2=1,IF($B$3&gt;=31,IF(AND($Y$2=1),IF($B$3&gt;=31,IF(E11&gt;9000000,IF(E11&gt;9500000,IF(E11&gt;10000000,0,$AD$32*1/3),$AD$32*2/3),$AD$32),$AD$32),0),$AD$32),0)</f>
        <v>0</v>
      </c>
      <c r="F18" s="80" t="n">
        <f aca="false">IF($Y$2=1,IF($B$3&gt;=31,IF(AND($Y$2=1),IF($B$3&gt;=31,IF(F11&gt;9000000,IF(F11&gt;9500000,IF(F11&gt;10000000,0,$AD$32*1/3),$AD$32*2/3),$AD$32),$AD$32),0),$AD$32),0)</f>
        <v>0</v>
      </c>
      <c r="G18" s="80" t="n">
        <f aca="false">IF($Y$2=1,IF($B$3&gt;=31,IF(AND($Y$2=1),IF($B$3&gt;=31,IF(G11&gt;9000000,IF(G11&gt;9500000,IF(G11&gt;10000000,0,$AD$32*1/3),$AD$32*2/3),$AD$32),$AD$32),0),$AD$32),0)</f>
        <v>0</v>
      </c>
      <c r="H18" s="80" t="n">
        <f aca="false">IF($Y$2=1,IF($B$3&gt;=31,IF(AND($Y$2=1),IF($B$3&gt;=31,IF(H11&gt;9000000,IF(H11&gt;9500000,IF(H11&gt;10000000,0,$AD$32*1/3),$AD$32*2/3),$AD$32),$AD$32),0),$AD$32),0)</f>
        <v>0</v>
      </c>
      <c r="I18" s="80" t="n">
        <f aca="false">IF($Y$2=1,IF($B$3&gt;=31,IF(AND($Y$2=1),IF($B$3&gt;=31,IF(I11&gt;9000000,IF(I11&gt;9500000,IF(I11&gt;10000000,0,$AD$32*1/3),$AD$32*2/3),$AD$32),$AD$32),0),$AD$32),0)</f>
        <v>0</v>
      </c>
      <c r="J18" s="80" t="n">
        <f aca="false">IF($Y$2=1,IF($B$3&gt;=31,IF(AND($Y$2=1),IF($B$3&gt;=31,IF(J11&gt;9000000,IF(J11&gt;9500000,IF(J11&gt;10000000,0,$AD$32*1/3),$AD$32*2/3),$AD$32),$AD$32),0),$AD$32),0)</f>
        <v>0</v>
      </c>
      <c r="K18" s="80" t="n">
        <f aca="false">IF($Y$2=1,IF($B$3&gt;=31,IF(AND($Y$2=1),IF($B$3&gt;=31,IF(K11&gt;9000000,IF(K11&gt;9500000,IF(K11&gt;10000000,0,$AD$32*1/3),$AD$32*2/3),$AD$32),$AD$32),0),$AD$32),0)</f>
        <v>0</v>
      </c>
      <c r="L18" s="80" t="n">
        <f aca="false">IF($Y$2=1,IF($B$3&gt;=31,IF(AND($Y$2=1),IF($B$3&gt;=31,IF(L11&gt;9000000,IF(L11&gt;9500000,IF(L11&gt;10000000,0,$AD$32*1/3),$AD$32*2/3),$AD$32),$AD$32),0),$AD$32),0)</f>
        <v>0</v>
      </c>
      <c r="M18" s="80" t="n">
        <f aca="false">IF($Y$2=1,IF($B$3&gt;=31,IF(AND($Y$2=1),IF($B$3&gt;=31,IF(M11&gt;9000000,IF(M11&gt;9500000,IF(M11&gt;10000000,0,$AD$32*1/3),$AD$32*2/3),$AD$32),$AD$32),0),$AD$32),0)</f>
        <v>0</v>
      </c>
      <c r="N18" s="80" t="n">
        <f aca="false">IF($Y$2=1,IF($B$3&gt;=31,IF(AND($Y$2=1),IF($B$3&gt;=31,IF(N11&gt;9000000,IF(N11&gt;9500000,IF(N11&gt;10000000,0,$AD$32*1/3),$AD$32*2/3),$AD$32),$AD$32),0),$AD$32),0)</f>
        <v>0</v>
      </c>
      <c r="O18" s="80" t="n">
        <f aca="false">IF($Y$2=1,IF($B$3&gt;=31,IF(AND($Y$2=1),IF($B$3&gt;=31,IF(O11&gt;9000000,IF(O11&gt;9500000,IF(O11&gt;10000000,0,$AD$32*1/3),$AD$32*2/3),$AD$32),$AD$32),0),$AD$32),0)</f>
        <v>0</v>
      </c>
      <c r="P18" s="80" t="n">
        <f aca="false">IF($Y$2=1,IF($B$3&gt;=31,IF(AND($Y$2=1),IF($B$3&gt;=31,IF(P11&gt;9000000,IF(P11&gt;9500000,IF(P11&gt;10000000,0,$AD$32*1/3),$AD$32*2/3),$AD$32),$AD$32),0),$AD$32),0)</f>
        <v>0</v>
      </c>
      <c r="Q18" s="80" t="n">
        <f aca="false">IF($Y$2=1,IF($B$3&gt;=31,IF(AND($Y$2=1),IF($B$3&gt;=31,IF(Q11&gt;9000000,IF(Q11&gt;9500000,IF(Q11&gt;10000000,0,$AD$32*1/3),$AD$32*2/3),$AD$32),$AD$32),0),$AD$32),0)</f>
        <v>0</v>
      </c>
      <c r="R18" s="80" t="n">
        <f aca="false">IF($Y$2=1,IF($B$3&gt;=31,IF(AND($Y$2=1),IF($B$3&gt;=31,IF(R11&gt;9000000,IF(R11&gt;9500000,IF(R11&gt;10000000,0,$AD$32*1/3),$AD$32*2/3),$AD$32),$AD$32),0),$AD$32),0)</f>
        <v>0</v>
      </c>
      <c r="S18" s="80" t="n">
        <f aca="false">IF($Y$2=1,IF($B$3&gt;=31,IF(AND($Y$2=1),IF($B$3&gt;=31,IF(S11&gt;9000000,IF(S11&gt;9500000,IF(S11&gt;10000000,0,$AD$32*1/3),$AD$32*2/3),$AD$32),$AD$32),0),$AD$32),0)</f>
        <v>0</v>
      </c>
      <c r="U18" s="80" t="n">
        <f aca="false">IF($Y$2=1,IF($B$3&gt;=30,IF(AND($Y$2=1),IF($B$3&gt;=30,IF(U11&gt;9000000,IF(U11&gt;9500000,IF(U11&gt;10000000,0,$AD$32*1/3),$AD$32*2/3),$AD$32),$AD$32),0),$AD$32),0)</f>
        <v>0</v>
      </c>
      <c r="V18" s="80" t="n">
        <f aca="false">IF($Y$2=1,IF($B$3&gt;=30,IF(AND($Y$2=1),IF($B$3&gt;=30,IF(V11&gt;9000000,IF(V11&gt;9500000,IF(V11&gt;10000000,0,$AD$32*1/3),$AD$32*2/3),$AD$32),$AD$32),0),$AD$32),0)</f>
        <v>0</v>
      </c>
      <c r="W18" s="81" t="n">
        <f aca="false">IF($Y$2=1,IF($B$3&gt;=30,IF(AND($Y$2=1),IF($B$3&gt;=30,IF(W11&gt;9000000,IF(W11&gt;9500000,IF(W11&gt;10000000,0,$AD$32*1/3),$AD$32*2/3),$AD$32),$AD$32),0),$AD$32),0)</f>
        <v>0</v>
      </c>
      <c r="X18" s="60" t="n">
        <f aca="false">IF($Y$2=1,$AD$32,0)</f>
        <v>0</v>
      </c>
      <c r="AB18" s="0"/>
      <c r="AC18" s="30" t="n">
        <v>6600001</v>
      </c>
      <c r="AD18" s="78" t="n">
        <v>1200000</v>
      </c>
      <c r="AE18" s="30" t="n">
        <v>6600001</v>
      </c>
      <c r="AF18" s="78" t="n">
        <v>1200000</v>
      </c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true" outlineLevel="0" collapsed="false">
      <c r="A19" s="54" t="s">
        <v>30</v>
      </c>
      <c r="B19" s="55" t="n">
        <f aca="false">IF(B11&lt;10000000,IF($Y$2=1,$AD$33,0),0)</f>
        <v>0</v>
      </c>
      <c r="C19" s="57" t="n">
        <f aca="false">IF(C11&lt;10000000,IF($Y$2=1,$AD$33,0),0)</f>
        <v>0</v>
      </c>
      <c r="D19" s="1" t="n">
        <f aca="false">IF(D11&lt;10000000,IF($Y$2=1,$AD$33,0),0)</f>
        <v>0</v>
      </c>
      <c r="E19" s="58" t="n">
        <f aca="false">IF(E11&lt;10000000,IF($Y$2=1,$AD$33,0),0)</f>
        <v>0</v>
      </c>
      <c r="F19" s="1" t="n">
        <f aca="false">IF(F11&lt;10000000,IF($Y$2=1,$AD$33,0),0)</f>
        <v>0</v>
      </c>
      <c r="G19" s="1" t="n">
        <f aca="false">IF(G11&lt;10000000,IF($Y$2=1,$AD$33,0),0)</f>
        <v>0</v>
      </c>
      <c r="H19" s="1" t="n">
        <f aca="false">IF(H11&lt;10000000,IF($Y$2=1,$AD$33,0),0)</f>
        <v>0</v>
      </c>
      <c r="I19" s="1" t="n">
        <f aca="false">IF(I11&lt;10000000,IF($Y$2=1,$AD$33,0),0)</f>
        <v>0</v>
      </c>
      <c r="J19" s="1" t="n">
        <f aca="false">IF(J11&lt;10000000,IF($Y$2=1,$AD$33,0),0)</f>
        <v>0</v>
      </c>
      <c r="K19" s="1" t="n">
        <f aca="false">IF(K11&lt;10000000,IF($Y$2=1,$AD$33,0),0)</f>
        <v>0</v>
      </c>
      <c r="L19" s="1" t="n">
        <f aca="false">IF(L11&lt;10000000,IF($Y$2=1,$AD$33,0),0)</f>
        <v>0</v>
      </c>
      <c r="M19" s="1" t="n">
        <f aca="false">IF(M11&lt;10000000,IF($Y$2=1,$AD$33,0),0)</f>
        <v>0</v>
      </c>
      <c r="N19" s="1" t="n">
        <f aca="false">IF(N11&lt;10000000,IF($Y$2=1,$AD$33,0),0)</f>
        <v>0</v>
      </c>
      <c r="O19" s="1" t="n">
        <f aca="false">IF(O11&lt;10000000,IF($Y$2=1,$AD$33,0),0)</f>
        <v>0</v>
      </c>
      <c r="P19" s="1" t="n">
        <f aca="false">IF(P11&lt;10000000,IF($Y$2=1,$AD$33,0),0)</f>
        <v>0</v>
      </c>
      <c r="Q19" s="1" t="n">
        <f aca="false">IF(Q11&lt;10000000,IF($Y$2=1,$AD$33,0),0)</f>
        <v>0</v>
      </c>
      <c r="R19" s="1" t="n">
        <f aca="false">IF(R11&lt;10000000,IF($Y$2=1,$AD$33,0),0)</f>
        <v>0</v>
      </c>
      <c r="S19" s="1" t="n">
        <f aca="false">IF(S11&lt;10000000,IF($Y$2=1,$AD$33,0),0)</f>
        <v>0</v>
      </c>
      <c r="U19" s="1" t="n">
        <f aca="false">IF(U11&lt;10000000,IF($Y$2=1,$AD$33,0),0)</f>
        <v>0</v>
      </c>
      <c r="V19" s="1" t="n">
        <f aca="false">IF(V11&lt;10000000,IF($Y$2=1,$AD$33,0),0)</f>
        <v>0</v>
      </c>
      <c r="W19" s="59" t="n">
        <f aca="false">IF(W11&lt;10000000,IF($Y$2=1,$AD$33,0),0)</f>
        <v>0</v>
      </c>
      <c r="X19" s="60" t="n">
        <f aca="false">IF(X11&lt;10000000,IF($Y$2=1,$AD$33,0),0)</f>
        <v>0</v>
      </c>
      <c r="AB19" s="0"/>
      <c r="AC19" s="82"/>
      <c r="AD19" s="83"/>
      <c r="AE19" s="82"/>
      <c r="AF19" s="83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" hidden="false" customHeight="true" outlineLevel="0" collapsed="false">
      <c r="A20" s="54" t="s">
        <v>31</v>
      </c>
      <c r="B20" s="55" t="n">
        <f aca="false">IF($Y$5&gt;0,$Y$5*$AD$34,0)+IF($Y$6&gt;0,$Y$6*$AD$35)+IF($Y$7&gt;0,$Y$7*$AD$34,0)</f>
        <v>0</v>
      </c>
      <c r="C20" s="57" t="n">
        <f aca="false">IF($Y$5&gt;0,$Y$5*$AD$34,0)+IF($Y$6&gt;0,$Y$6*$AD$35)+IF($Y$7&gt;0,$Y$7*$AD$34,0)</f>
        <v>0</v>
      </c>
      <c r="D20" s="1" t="n">
        <f aca="false">IF($Y$5&gt;0,$Y$5*$AD$34,0)+IF($Y$6&gt;0,$Y$6*$AD$35)+IF($Y$7&gt;0,$Y$7*$AD$34,0)</f>
        <v>0</v>
      </c>
      <c r="E20" s="58" t="n">
        <f aca="false">IF($Y$5&gt;0,$Y$5*$AD$34,0)+IF($Y$6&gt;0,$Y$6*$AD$35)+IF($Y$7&gt;0,$Y$7*$AD$34,0)</f>
        <v>0</v>
      </c>
      <c r="F20" s="1" t="n">
        <f aca="false">IF($Y$5&gt;0,$Y$5*$AD$34,0)+IF($Y$6&gt;0,$Y$6*$AD$35)+IF($Y$7&gt;0,$Y$7*$AD$34,0)</f>
        <v>0</v>
      </c>
      <c r="G20" s="1" t="n">
        <f aca="false">IF($Y$5&gt;0,$Y$5*$AD$34,0)+IF($Y$6&gt;0,$Y$6*$AD$35)+IF($Y$7&gt;0,$Y$7*$AD$34,0)</f>
        <v>0</v>
      </c>
      <c r="H20" s="1" t="n">
        <f aca="false">IF($Y$5&gt;0,$Y$5*$AD$34,0)+IF($Y$6&gt;0,$Y$6*$AD$35)+IF($Y$7&gt;0,$Y$7*$AD$34,0)</f>
        <v>0</v>
      </c>
      <c r="I20" s="1" t="n">
        <f aca="false">IF($Y$5&gt;0,$Y$5*$AD$34,0)+IF($Y$6&gt;0,$Y$6*$AD$35)+IF($Y$7&gt;0,$Y$7*$AD$34,0)</f>
        <v>0</v>
      </c>
      <c r="J20" s="1" t="n">
        <f aca="false">IF($Y$5&gt;0,$Y$5*$AD$34,0)+IF($Y$6&gt;0,$Y$6*$AD$35)+IF($Y$7&gt;0,$Y$7*$AD$34,0)</f>
        <v>0</v>
      </c>
      <c r="K20" s="1" t="n">
        <f aca="false">IF($Y$5&gt;0,$Y$5*$AD$34,0)+IF($Y$6&gt;0,$Y$6*$AD$35)+IF($Y$7&gt;0,$Y$7*$AD$34,0)</f>
        <v>0</v>
      </c>
      <c r="L20" s="1" t="n">
        <f aca="false">IF($Y$5&gt;0,$Y$5*$AD$34,0)+IF($Y$6&gt;0,$Y$6*$AD$35)+IF($Y$7&gt;0,$Y$7*$AD$34,0)</f>
        <v>0</v>
      </c>
      <c r="M20" s="1" t="n">
        <f aca="false">IF($Y$5&gt;0,$Y$5*$AD$34,0)+IF($Y$6&gt;0,$Y$6*$AD$35)+IF($Y$7&gt;0,$Y$7*$AD$34,0)</f>
        <v>0</v>
      </c>
      <c r="N20" s="1" t="n">
        <f aca="false">IF($Y$5&gt;0,$Y$5*$AD$34,0)+IF($Y$6&gt;0,$Y$6*$AD$35)+IF($Y$7&gt;0,$Y$7*$AD$34,0)</f>
        <v>0</v>
      </c>
      <c r="O20" s="1" t="n">
        <f aca="false">IF($Y$5&gt;0,$Y$5*$AD$34,0)+IF($Y$6&gt;0,$Y$6*$AD$35)+IF($Y$7&gt;0,$Y$7*$AD$34,0)</f>
        <v>0</v>
      </c>
      <c r="P20" s="1" t="n">
        <f aca="false">IF($Y$5&gt;0,$Y$5*$AD$34,0)+IF($Y$6&gt;0,$Y$6*$AD$35)+IF($Y$7&gt;0,$Y$7*$AD$34,0)</f>
        <v>0</v>
      </c>
      <c r="Q20" s="1" t="n">
        <f aca="false">IF($Y$5&gt;0,$Y$5*$AD$34,0)+IF($Y$6&gt;0,$Y$6*$AD$35)+IF($Y$7&gt;0,$Y$7*$AD$34,0)</f>
        <v>0</v>
      </c>
      <c r="R20" s="1" t="n">
        <f aca="false">IF($Y$5&gt;0,$Y$5*$AD$34,0)+IF($Y$6&gt;0,$Y$6*$AD$35)+IF($Y$7&gt;0,$Y$7*$AD$34,0)</f>
        <v>0</v>
      </c>
      <c r="S20" s="1" t="n">
        <f aca="false">IF($Y$5&gt;0,$Y$5*$AD$34,0)+IF($Y$6&gt;0,$Y$6*$AD$35)+IF($Y$7&gt;0,$Y$7*$AD$34,0)</f>
        <v>0</v>
      </c>
      <c r="U20" s="1" t="n">
        <f aca="false">IF($Y$5&gt;0,$Y$5*$AD$34,0)+IF($Y$6&gt;0,$Y$6*$AD$35)+IF($Y$7&gt;0,$Y$7*$AD$34,0)</f>
        <v>0</v>
      </c>
      <c r="V20" s="1" t="n">
        <f aca="false">IF($Y$5&gt;0,$Y$5*$AD$34,0)+IF($Y$6&gt;0,$Y$6*$AD$35)+IF($Y$7&gt;0,$Y$7*$AD$34,0)</f>
        <v>0</v>
      </c>
      <c r="W20" s="59" t="n">
        <f aca="false">IF($Y$5&gt;0,$Y$5*$AD$34,0)+IF($Y$6&gt;0,$Y$6*$AD$35)+IF($Y$7&gt;0,$Y$7*$AD$34,0)</f>
        <v>0</v>
      </c>
      <c r="X20" s="60" t="n">
        <f aca="false">IF($Y$5&gt;0,$Y$5*$AD$34,0)+IF($Y$6&gt;0,$Y$6*$AD$35)+IF($Y$7&gt;0,$Y$7*$AD$34,0)</f>
        <v>0</v>
      </c>
      <c r="AB20" s="0"/>
      <c r="AC20" s="68" t="n">
        <v>10000001</v>
      </c>
      <c r="AD20" s="84" t="n">
        <v>2200000</v>
      </c>
      <c r="AE20" s="68" t="n">
        <v>10000001</v>
      </c>
      <c r="AF20" s="84" t="n">
        <v>2200000</v>
      </c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true" outlineLevel="0" collapsed="false">
      <c r="A21" s="54" t="s">
        <v>32</v>
      </c>
      <c r="B21" s="55" t="n">
        <f aca="false">$AD$31</f>
        <v>330000</v>
      </c>
      <c r="C21" s="57" t="n">
        <f aca="false">$AD$31</f>
        <v>330000</v>
      </c>
      <c r="D21" s="1" t="n">
        <f aca="false">$AD$31</f>
        <v>330000</v>
      </c>
      <c r="E21" s="58" t="n">
        <f aca="false">$AD$31</f>
        <v>330000</v>
      </c>
      <c r="F21" s="1" t="n">
        <f aca="false">$AD$31</f>
        <v>330000</v>
      </c>
      <c r="G21" s="1" t="n">
        <f aca="false">$AD$31</f>
        <v>330000</v>
      </c>
      <c r="H21" s="1" t="n">
        <f aca="false">$AD$31</f>
        <v>330000</v>
      </c>
      <c r="I21" s="1" t="n">
        <f aca="false">$AD$31</f>
        <v>330000</v>
      </c>
      <c r="J21" s="1" t="n">
        <f aca="false">$AD$31</f>
        <v>330000</v>
      </c>
      <c r="K21" s="1" t="n">
        <f aca="false">$AD$31</f>
        <v>330000</v>
      </c>
      <c r="L21" s="1" t="n">
        <f aca="false">$AD$31</f>
        <v>330000</v>
      </c>
      <c r="M21" s="1" t="n">
        <f aca="false">$AD$31</f>
        <v>330000</v>
      </c>
      <c r="N21" s="1" t="n">
        <f aca="false">$AD$31</f>
        <v>330000</v>
      </c>
      <c r="O21" s="1" t="n">
        <f aca="false">$AD$31</f>
        <v>330000</v>
      </c>
      <c r="P21" s="1" t="n">
        <f aca="false">$AD$31</f>
        <v>330000</v>
      </c>
      <c r="Q21" s="1" t="n">
        <f aca="false">$AD$31</f>
        <v>330000</v>
      </c>
      <c r="R21" s="1" t="n">
        <f aca="false">$AD$31</f>
        <v>330000</v>
      </c>
      <c r="S21" s="1" t="n">
        <f aca="false">$AD$31</f>
        <v>330000</v>
      </c>
      <c r="U21" s="1" t="n">
        <f aca="false">$AD$31</f>
        <v>330000</v>
      </c>
      <c r="V21" s="1" t="n">
        <f aca="false">$AD$31</f>
        <v>330000</v>
      </c>
      <c r="W21" s="59" t="n">
        <f aca="false">$AD$31</f>
        <v>330000</v>
      </c>
      <c r="X21" s="60" t="n">
        <f aca="false">$AD$31</f>
        <v>330000</v>
      </c>
      <c r="AB21" s="0"/>
      <c r="AC21" s="85" t="s">
        <v>33</v>
      </c>
      <c r="AD21" s="86"/>
      <c r="AE21" s="85" t="s">
        <v>33</v>
      </c>
      <c r="AF21" s="86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5" hidden="false" customHeight="true" outlineLevel="0" collapsed="false">
      <c r="A22" s="87" t="s">
        <v>34</v>
      </c>
      <c r="B22" s="55" t="n">
        <f aca="false">SUM(B17:B21)</f>
        <v>1380000</v>
      </c>
      <c r="C22" s="57" t="n">
        <f aca="false">SUM(C17:C21)</f>
        <v>1380000</v>
      </c>
      <c r="D22" s="88" t="n">
        <f aca="false">SUM(D17:D21)</f>
        <v>330000</v>
      </c>
      <c r="E22" s="89" t="n">
        <f aca="false">SUM(E17:E21)</f>
        <v>1740000</v>
      </c>
      <c r="F22" s="88" t="n">
        <f aca="false">SUM(F17:F21)</f>
        <v>1770000</v>
      </c>
      <c r="G22" s="88" t="n">
        <f aca="false">SUM(G17:G21)</f>
        <v>1800000</v>
      </c>
      <c r="H22" s="88" t="n">
        <f aca="false">SUM(H17:H21)</f>
        <v>1830000</v>
      </c>
      <c r="I22" s="88" t="n">
        <f aca="false">SUM(I17:I21)</f>
        <v>1860000</v>
      </c>
      <c r="J22" s="88" t="n">
        <f aca="false">SUM(J17:J21)</f>
        <v>1890000</v>
      </c>
      <c r="K22" s="88" t="n">
        <f aca="false">SUM(K17:K21)</f>
        <v>1920000</v>
      </c>
      <c r="L22" s="88" t="n">
        <f aca="false">SUM(L17:L21)</f>
        <v>1950000</v>
      </c>
      <c r="M22" s="88" t="n">
        <f aca="false">SUM(M17:M21)</f>
        <v>1950000</v>
      </c>
      <c r="N22" s="88" t="n">
        <f aca="false">SUM(N17:N21)</f>
        <v>1950000</v>
      </c>
      <c r="O22" s="88" t="n">
        <f aca="false">SUM(O17:O21)</f>
        <v>1950000</v>
      </c>
      <c r="P22" s="88" t="n">
        <f aca="false">SUM(P17:P21)</f>
        <v>1950000</v>
      </c>
      <c r="Q22" s="88" t="n">
        <f aca="false">SUM(Q17:Q21)</f>
        <v>1950000</v>
      </c>
      <c r="R22" s="88" t="n">
        <f aca="false">SUM(R17:R21)</f>
        <v>1950000</v>
      </c>
      <c r="S22" s="88" t="n">
        <f aca="false">SUM(S17:S21)</f>
        <v>1950000</v>
      </c>
      <c r="T22" s="88"/>
      <c r="U22" s="88" t="n">
        <f aca="false">SUM(U17:U21)</f>
        <v>330000</v>
      </c>
      <c r="V22" s="88" t="n">
        <f aca="false">SUM(V17:V21)</f>
        <v>330000</v>
      </c>
      <c r="W22" s="90" t="n">
        <f aca="false">SUM(W17:W21)</f>
        <v>330000</v>
      </c>
      <c r="X22" s="91" t="n">
        <f aca="false">SUM(X17:X21)</f>
        <v>1950000</v>
      </c>
      <c r="AB22" s="0"/>
      <c r="AC22" s="30" t="s">
        <v>15</v>
      </c>
      <c r="AD22" s="78"/>
      <c r="AE22" s="30" t="s">
        <v>15</v>
      </c>
      <c r="AF22" s="78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" hidden="false" customHeight="true" outlineLevel="0" collapsed="false">
      <c r="A23" s="54"/>
      <c r="B23" s="55"/>
      <c r="C23" s="57"/>
      <c r="E23" s="58"/>
      <c r="W23" s="59"/>
      <c r="X23" s="60"/>
      <c r="AB23" s="0"/>
      <c r="AC23" s="30" t="n">
        <v>0</v>
      </c>
      <c r="AD23" s="36" t="n">
        <v>0.15</v>
      </c>
      <c r="AE23" s="30" t="n">
        <v>0</v>
      </c>
      <c r="AF23" s="36" t="n">
        <v>0.15</v>
      </c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true" outlineLevel="0" collapsed="false">
      <c r="A24" s="54" t="s">
        <v>35</v>
      </c>
      <c r="B24" s="55" t="n">
        <f aca="false">ROUNDDOWN(IF(B11-B22&lt;0,0,B11-B22),-3)</f>
        <v>3720000</v>
      </c>
      <c r="C24" s="57" t="n">
        <f aca="false">ROUNDDOWN(IF(C11-C22&lt;0,0,C11-C22),-3)</f>
        <v>3720000</v>
      </c>
      <c r="D24" s="1" t="n">
        <f aca="false">ROUNDDOWN(IF(D11-D22&lt;0,0,D11-D22),-3)</f>
        <v>0</v>
      </c>
      <c r="E24" s="58" t="n">
        <f aca="false">ROUNDDOWN(IF(E11-E22&lt;0,0,E11-E22),-3)</f>
        <v>7060000</v>
      </c>
      <c r="F24" s="1" t="n">
        <f aca="false">ROUNDDOWN(IF(F11-F22&lt;0,0,F11-F22),-3)</f>
        <v>8030000</v>
      </c>
      <c r="G24" s="1" t="n">
        <f aca="false">ROUNDDOWN(IF(G11-G22&lt;0,0,G11-G22),-3)</f>
        <v>9000000</v>
      </c>
      <c r="H24" s="1" t="n">
        <f aca="false">ROUNDDOWN(IF(H11-H22&lt;0,0,H11-H22),-3)</f>
        <v>9970000</v>
      </c>
      <c r="I24" s="1" t="n">
        <f aca="false">ROUNDDOWN(IF(I11-I22&lt;0,0,I11-I22),-3)</f>
        <v>10940000</v>
      </c>
      <c r="J24" s="1" t="n">
        <f aca="false">ROUNDDOWN(IF(J11-J22&lt;0,0,J11-J22),-3)</f>
        <v>11910000</v>
      </c>
      <c r="K24" s="1" t="n">
        <f aca="false">ROUNDDOWN(IF(K11-K22&lt;0,0,K11-K22),-3)</f>
        <v>12880000</v>
      </c>
      <c r="L24" s="1" t="n">
        <f aca="false">ROUNDDOWN(IF(L11-L22&lt;0,0,L11-L22),-3)</f>
        <v>13850000</v>
      </c>
      <c r="M24" s="1" t="n">
        <f aca="false">ROUNDDOWN(IF(M11-M22&lt;0,0,M11-M22),-3)</f>
        <v>14850000</v>
      </c>
      <c r="N24" s="1" t="n">
        <f aca="false">ROUNDDOWN(IF(N11-N22&lt;0,0,N11-N22),-3)</f>
        <v>15850000</v>
      </c>
      <c r="O24" s="1" t="n">
        <f aca="false">ROUNDDOWN(IF(O11-O22&lt;0,0,O11-O22),-3)</f>
        <v>16850000</v>
      </c>
      <c r="P24" s="1" t="n">
        <f aca="false">ROUNDDOWN(IF(P11-P22&lt;0,0,P11-P22),-3)</f>
        <v>17850000</v>
      </c>
      <c r="Q24" s="1" t="n">
        <f aca="false">ROUNDDOWN(IF(Q11-Q22&lt;0,0,Q11-Q22),-3)</f>
        <v>18850000</v>
      </c>
      <c r="R24" s="1" t="n">
        <f aca="false">ROUNDDOWN(IF(R11-R22&lt;0,0,R11-R22),-3)</f>
        <v>19850000</v>
      </c>
      <c r="S24" s="1" t="n">
        <f aca="false">ROUNDDOWN(IF(S11-S22&lt;0,0,S11-S22),-3)</f>
        <v>20850000</v>
      </c>
      <c r="U24" s="1" t="e">
        <f aca="false">ROUNDDOWN(IF(U11-U22&lt;0,0,U11-U22),-3)</f>
        <v>#N/A</v>
      </c>
      <c r="V24" s="1" t="n">
        <f aca="false">ROUNDDOWN(IF(V11-V22&lt;0,0,V11-V22),-3)</f>
        <v>0</v>
      </c>
      <c r="W24" s="59" t="n">
        <f aca="false">ROUNDDOWN(IF(W11-W22&lt;0,0,W11-W22),-3)</f>
        <v>0</v>
      </c>
      <c r="X24" s="60" t="n">
        <f aca="false">ROUNDDOWN(IF(X11-X22&lt;0,0,X11-X22),-3)</f>
        <v>266850000</v>
      </c>
      <c r="AB24" s="0"/>
      <c r="AC24" s="30" t="n">
        <v>9000001</v>
      </c>
      <c r="AD24" s="36" t="n">
        <v>0.03</v>
      </c>
      <c r="AE24" s="30" t="n">
        <v>9000001</v>
      </c>
      <c r="AF24" s="36" t="n">
        <v>0.03</v>
      </c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5" hidden="false" customHeight="true" outlineLevel="0" collapsed="false">
      <c r="A25" s="92" t="s">
        <v>36</v>
      </c>
      <c r="B25" s="55" t="n">
        <f aca="false">ROUNDDOWN(B24*VLOOKUP(B24,$AA$38:$AB$41,2)-VLOOKUP(B24,$AC$48:$AD$51,2),-2)</f>
        <v>223200</v>
      </c>
      <c r="C25" s="55" t="n">
        <f aca="false">ROUNDDOWN(C24*VLOOKUP(C24,$AA$38:$AB$41,2)-VLOOKUP(C24,$AC$48:$AD$51,2),-2)</f>
        <v>223200</v>
      </c>
      <c r="D25" s="93" t="n">
        <f aca="false">ROUNDDOWN(D24*VLOOKUP(D24,$AA$38:$AB$41,2)-VLOOKUP(D24,$AC$48:$AD$51,2),-2)</f>
        <v>0</v>
      </c>
      <c r="E25" s="94" t="n">
        <f aca="false">ROUNDDOWN(E24*VLOOKUP(E24,$AA$38:$AB$41,2)-VLOOKUP(E24,$AC$48:$AD$51,2),-2)</f>
        <v>423600</v>
      </c>
      <c r="F25" s="93" t="n">
        <f aca="false">ROUNDDOWN(F24*VLOOKUP(F24,$AA$38:$AB$41,2)-VLOOKUP(F24,$AC$48:$AD$51,2),-2)</f>
        <v>481800</v>
      </c>
      <c r="G25" s="93" t="n">
        <f aca="false">ROUNDDOWN(G24*VLOOKUP(G24,$AA$38:$AB$41,2)-VLOOKUP(G24,$AC$48:$AD$51,2),-2)</f>
        <v>540000</v>
      </c>
      <c r="H25" s="93" t="n">
        <f aca="false">ROUNDDOWN(H24*VLOOKUP(H24,$AA$38:$AB$41,2)-VLOOKUP(H24,$AC$48:$AD$51,2),-2)</f>
        <v>598200</v>
      </c>
      <c r="I25" s="93" t="n">
        <f aca="false">ROUNDDOWN(I24*VLOOKUP(I24,$AA$38:$AB$41,2)-VLOOKUP(I24,$AC$48:$AD$51,2),-2)</f>
        <v>656400</v>
      </c>
      <c r="J25" s="93" t="n">
        <f aca="false">ROUNDDOWN(J24*VLOOKUP(J24,$AA$38:$AB$41,2)-VLOOKUP(J24,$AC$48:$AD$51,2),-2)</f>
        <v>714600</v>
      </c>
      <c r="K25" s="93" t="n">
        <f aca="false">ROUNDDOWN(K24*VLOOKUP(K24,$AA$38:$AB$41,2)-VLOOKUP(K24,$AC$48:$AD$51,2),-2)</f>
        <v>772800</v>
      </c>
      <c r="L25" s="93" t="n">
        <f aca="false">ROUNDDOWN(L24*VLOOKUP(L24,$AA$38:$AB$41,2)-VLOOKUP(L24,$AC$48:$AD$51,2),-2)</f>
        <v>831000</v>
      </c>
      <c r="M25" s="93" t="n">
        <f aca="false">ROUNDDOWN(M24*VLOOKUP(M24,$AA$38:$AB$41,2)-VLOOKUP(M24,$AC$48:$AD$51,2),-2)</f>
        <v>891000</v>
      </c>
      <c r="N25" s="93" t="n">
        <f aca="false">ROUNDDOWN(N24*VLOOKUP(N24,$AA$38:$AB$41,2)-VLOOKUP(N24,$AC$48:$AD$51,2),-2)</f>
        <v>951000</v>
      </c>
      <c r="O25" s="93" t="n">
        <f aca="false">ROUNDDOWN(O24*VLOOKUP(O24,$AA$38:$AB$41,2)-VLOOKUP(O24,$AC$48:$AD$51,2),-2)</f>
        <v>1011000</v>
      </c>
      <c r="P25" s="93" t="n">
        <f aca="false">ROUNDDOWN(P24*VLOOKUP(P24,$AA$38:$AB$41,2)-VLOOKUP(P24,$AC$48:$AD$51,2),-2)</f>
        <v>1071000</v>
      </c>
      <c r="Q25" s="93" t="n">
        <f aca="false">ROUNDDOWN(Q24*VLOOKUP(Q24,$AA$38:$AB$41,2)-VLOOKUP(Q24,$AC$48:$AD$51,2),-2)</f>
        <v>1131000</v>
      </c>
      <c r="R25" s="93" t="n">
        <f aca="false">ROUNDDOWN(R24*VLOOKUP(R24,$AA$38:$AB$41,2)-VLOOKUP(R24,$AC$48:$AD$51,2),-2)</f>
        <v>1191000</v>
      </c>
      <c r="S25" s="93" t="n">
        <f aca="false">ROUNDDOWN(S24*VLOOKUP(S24,$AA$38:$AB$41,2)-VLOOKUP(S24,$AC$48:$AD$51,2),-2)</f>
        <v>1251000</v>
      </c>
      <c r="T25" s="93"/>
      <c r="U25" s="93" t="n">
        <f aca="false">ROUNDDOWN(U24*VLOOKUP(U24,$AA$38:$AB$41,2)-VLOOKUP(U24,$AC$48:$AD$51,2),-2)</f>
        <v>0</v>
      </c>
      <c r="V25" s="93" t="n">
        <f aca="false">ROUNDDOWN(V24*VLOOKUP(V24,$AA$38:$AB$41,2)-VLOOKUP(V24,$AC$48:$AD$51,2),-2)</f>
        <v>0</v>
      </c>
      <c r="W25" s="95" t="n">
        <f aca="false">ROUNDDOWN(W24*VLOOKUP(W24,$AA$38:$AB$41,2)-VLOOKUP(W24,$AC$48:$AD$51,2),-2)</f>
        <v>0</v>
      </c>
      <c r="X25" s="96" t="n">
        <f aca="false">ROUNDDOWN(X24*VLOOKUP(X24,$AA$38:$AB$41,2)-VLOOKUP(X24,$AC$48:$AD$51,2),-2)</f>
        <v>16011000</v>
      </c>
      <c r="AB25" s="0"/>
      <c r="AC25" s="61" t="n">
        <v>18000001</v>
      </c>
      <c r="AD25" s="62" t="n">
        <v>0</v>
      </c>
      <c r="AE25" s="61" t="n">
        <v>18000001</v>
      </c>
      <c r="AF25" s="62" t="n">
        <v>0</v>
      </c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" hidden="false" customHeight="true" outlineLevel="0" collapsed="false">
      <c r="A26" s="92" t="s">
        <v>37</v>
      </c>
      <c r="B26" s="55" t="n">
        <f aca="false">ROUNDDOWN(B24*VLOOKUP(B24,$AC$38:$AD$41,2)-VLOOKUP(B24,$AC$48:$AD$51,2),-2)</f>
        <v>148800</v>
      </c>
      <c r="C26" s="55" t="n">
        <f aca="false">ROUNDDOWN(C24*VLOOKUP(C24,$AC$38:$AD$41,2)-VLOOKUP(C24,$AC$48:$AD$51,2),-2)</f>
        <v>148800</v>
      </c>
      <c r="D26" s="95" t="n">
        <f aca="false">ROUNDDOWN(D24*VLOOKUP(D24,$AC$38:$AD$41,2)-VLOOKUP(D24,$AC$48:$AD$51,2),-2)</f>
        <v>0</v>
      </c>
      <c r="E26" s="93" t="n">
        <f aca="false">ROUNDDOWN(E24*VLOOKUP(E24,$AC$38:$AD$41,2)-VLOOKUP(E24,$AC$48:$AD$51,2),-2)</f>
        <v>282400</v>
      </c>
      <c r="F26" s="93" t="n">
        <f aca="false">ROUNDDOWN(F24*VLOOKUP(F24,$AC$38:$AD$41,2)-VLOOKUP(F24,$AC$48:$AD$51,2),-2)</f>
        <v>321200</v>
      </c>
      <c r="G26" s="93" t="n">
        <f aca="false">ROUNDDOWN(G24*VLOOKUP(G24,$AC$38:$AD$41,2)-VLOOKUP(G24,$AC$48:$AD$51,2),-2)</f>
        <v>360000</v>
      </c>
      <c r="H26" s="93" t="n">
        <f aca="false">ROUNDDOWN(H24*VLOOKUP(H24,$AC$38:$AD$41,2)-VLOOKUP(H24,$AC$48:$AD$51,2),-2)</f>
        <v>398800</v>
      </c>
      <c r="I26" s="93" t="n">
        <f aca="false">ROUNDDOWN(I24*VLOOKUP(I24,$AC$38:$AD$41,2)-VLOOKUP(I24,$AC$48:$AD$51,2),-2)</f>
        <v>437600</v>
      </c>
      <c r="J26" s="93" t="n">
        <f aca="false">ROUNDDOWN(J24*VLOOKUP(J24,$AC$38:$AD$41,2)-VLOOKUP(J24,$AC$48:$AD$51,2),-2)</f>
        <v>476400</v>
      </c>
      <c r="K26" s="93" t="n">
        <f aca="false">ROUNDDOWN(K24*VLOOKUP(K24,$AC$38:$AD$41,2)-VLOOKUP(K24,$AC$48:$AD$51,2),-2)</f>
        <v>515200</v>
      </c>
      <c r="L26" s="93" t="n">
        <f aca="false">ROUNDDOWN(L24*VLOOKUP(L24,$AC$38:$AD$41,2)-VLOOKUP(L24,$AC$48:$AD$51,2),-2)</f>
        <v>554000</v>
      </c>
      <c r="M26" s="93" t="n">
        <f aca="false">ROUNDDOWN(M24*VLOOKUP(M24,$AC$38:$AD$41,2)-VLOOKUP(M24,$AC$48:$AD$51,2),-2)</f>
        <v>594000</v>
      </c>
      <c r="N26" s="93" t="n">
        <f aca="false">ROUNDDOWN(N24*VLOOKUP(N24,$AC$38:$AD$41,2)-VLOOKUP(N24,$AC$48:$AD$51,2),-2)</f>
        <v>634000</v>
      </c>
      <c r="O26" s="93" t="n">
        <f aca="false">ROUNDDOWN(O24*VLOOKUP(O24,$AC$38:$AD$41,2)-VLOOKUP(O24,$AC$48:$AD$51,2),-2)</f>
        <v>674000</v>
      </c>
      <c r="P26" s="93" t="n">
        <f aca="false">ROUNDDOWN(P24*VLOOKUP(P24,$AC$38:$AD$41,2)-VLOOKUP(P24,$AC$48:$AD$51,2),-2)</f>
        <v>714000</v>
      </c>
      <c r="Q26" s="93" t="n">
        <f aca="false">ROUNDDOWN(Q24*VLOOKUP(Q24,$AC$38:$AD$41,2)-VLOOKUP(Q24,$AC$48:$AD$51,2),-2)</f>
        <v>754000</v>
      </c>
      <c r="R26" s="93" t="n">
        <f aca="false">ROUNDDOWN(R24*VLOOKUP(R24,$AC$38:$AD$41,2)-VLOOKUP(R24,$AC$48:$AD$51,2),-2)</f>
        <v>794000</v>
      </c>
      <c r="S26" s="93" t="n">
        <f aca="false">ROUNDDOWN(S24*VLOOKUP(S24,$AC$38:$AD$41,2)-VLOOKUP(S24,$AC$48:$AD$51,2),-2)</f>
        <v>834000</v>
      </c>
      <c r="T26" s="93"/>
      <c r="U26" s="93" t="n">
        <f aca="false">ROUNDDOWN(U24*VLOOKUP(U24,$AC$38:$AD$41,2)-VLOOKUP(U24,$AC$48:$AD$51,2),-2)</f>
        <v>0</v>
      </c>
      <c r="V26" s="93" t="n">
        <f aca="false">ROUNDDOWN(V24*VLOOKUP(V24,$AC$38:$AD$41,2)-VLOOKUP(V24,$AC$48:$AD$51,2),-2)</f>
        <v>0</v>
      </c>
      <c r="W26" s="95" t="n">
        <f aca="false">ROUNDDOWN(W24*VLOOKUP(W24,$AC$38:$AD$41,2)-VLOOKUP(W24,$AC$48:$AD$51,2),-2)</f>
        <v>0</v>
      </c>
      <c r="X26" s="96" t="n">
        <f aca="false">ROUNDDOWN(X24*VLOOKUP(X24,$AC$38:$AD$41,2)-VLOOKUP(X24,$AC$48:$AD$51,2),-2)</f>
        <v>10674000</v>
      </c>
      <c r="AB26" s="0"/>
      <c r="AC26" s="30" t="s">
        <v>25</v>
      </c>
      <c r="AD26" s="78"/>
      <c r="AE26" s="30" t="s">
        <v>15</v>
      </c>
      <c r="AF26" s="78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" hidden="false" customHeight="true" outlineLevel="0" collapsed="false">
      <c r="A27" s="79" t="s">
        <v>38</v>
      </c>
      <c r="B27" s="97" t="n">
        <f aca="false">-(IF(($Y$5+$Y$7)&gt;0,($Y$5+$Y$7)*$AD$60,0)+IF($Y$6&gt;0,$Y$6*$AD$61)+$AD$57)+(IF(($Y$5+$Y$7)&gt;0,($Y$5+$Y$7)*$AF$60,0)+IF($Y$6&gt;0,$Y$6*$AF$61)+$AF$57)-(IF(AND($Y$2=1),B18,0))+(IF(AND($Y$2=1),B62,0))</f>
        <v>50000</v>
      </c>
      <c r="C27" s="97" t="n">
        <f aca="false">-(IF(($Y$5+$Y$7)&gt;0,($Y$5+$Y$7)*$AD$60,0)+IF($Y$6&gt;0,$Y$6*$AD$61)+$AD$57)+(IF(($Y$5+$Y$7)&gt;0,($Y$5+$Y$7)*$AF$60,0)+IF($Y$6&gt;0,$Y$6*$AF$61)+$AF$57)-(IF(AND($Y$2=1),C18,0))+(IF(AND($Y$2=1),C62,0))</f>
        <v>50000</v>
      </c>
      <c r="D27" s="98" t="n">
        <f aca="false">-(IF(($Y$5+$Y$7)&gt;0,($Y$5+$Y$7)*$AD$60,0)+IF($Y$6&gt;0,$Y$6*$AD$61)+$AD$57)+(IF(($Y$5+$Y$7)&gt;0,($Y$5+$Y$7)*$AF$60,0)+IF($Y$6&gt;0,$Y$6*$AF$61)+$AF$57)-(IF(AND($Y$2=1),D18,0))+(IF(AND($Y$2=1),D62,0))</f>
        <v>50000</v>
      </c>
      <c r="E27" s="99" t="n">
        <f aca="false">-(IF(($Y$5+$Y$7)&gt;0,($Y$5+$Y$7)*$AD$60,0)+IF($Y$6&gt;0,$Y$6*$AD$61)+$AD$57)+(IF(($Y$5+$Y$7)&gt;0,($Y$5+$Y$7)*$AF$60,0)+IF($Y$6&gt;0,$Y$6*$AF$61)+$AF$57)-(IF(AND($Y$2=1),E18,0))+(IF(AND($Y$2=1),E62,0))</f>
        <v>50000</v>
      </c>
      <c r="F27" s="99" t="n">
        <f aca="false">-(IF(($Y$5+$Y$7)&gt;0,($Y$5+$Y$7)*$AD$60,0)+IF($Y$6&gt;0,$Y$6*$AD$61)+$AD$57)+(IF(($Y$5+$Y$7)&gt;0,($Y$5+$Y$7)*$AF$60,0)+IF($Y$6&gt;0,$Y$6*$AF$61)+$AF$57)-(IF(AND($Y$2=1),F18,0))+(IF(AND($Y$2=1),F62,0))</f>
        <v>50000</v>
      </c>
      <c r="G27" s="99" t="n">
        <f aca="false">-(IF(($Y$5+$Y$7)&gt;0,($Y$5+$Y$7)*$AD$60,0)+IF($Y$6&gt;0,$Y$6*$AD$61)+$AD$57)+(IF(($Y$5+$Y$7)&gt;0,($Y$5+$Y$7)*$AF$60,0)+IF($Y$6&gt;0,$Y$6*$AF$61)+$AF$57)-(IF(AND($Y$2=1),G18,0))+(IF(AND($Y$2=1),G62,0))</f>
        <v>50000</v>
      </c>
      <c r="H27" s="99" t="n">
        <f aca="false">-(IF(($Y$5+$Y$7)&gt;0,($Y$5+$Y$7)*$AD$60,0)+IF($Y$6&gt;0,$Y$6*$AD$61)+$AD$57)+(IF(($Y$5+$Y$7)&gt;0,($Y$5+$Y$7)*$AF$60,0)+IF($Y$6&gt;0,$Y$6*$AF$61)+$AF$57)-(IF(AND($Y$2=1),H18,0))+(IF(AND($Y$2=1),H62,0))</f>
        <v>50000</v>
      </c>
      <c r="I27" s="99" t="n">
        <f aca="false">-(IF(($Y$5+$Y$7)&gt;0,($Y$5+$Y$7)*$AD$60,0)+IF($Y$6&gt;0,$Y$6*$AD$61)+$AD$57)+(IF(($Y$5+$Y$7)&gt;0,($Y$5+$Y$7)*$AF$60,0)+IF($Y$6&gt;0,$Y$6*$AF$61)+$AF$57)-(IF(AND($Y$2=1),I18,0))+(IF(AND($Y$2=1),I62,0))</f>
        <v>50000</v>
      </c>
      <c r="J27" s="99" t="n">
        <f aca="false">-(IF(($Y$5+$Y$7)&gt;0,($Y$5+$Y$7)*$AD$60,0)+IF($Y$6&gt;0,$Y$6*$AD$61)+$AD$57)+(IF(($Y$5+$Y$7)&gt;0,($Y$5+$Y$7)*$AF$60,0)+IF($Y$6&gt;0,$Y$6*$AF$61)+$AF$57)-(IF(AND($Y$2=1),J18,0))+(IF(AND($Y$2=1),J62,0))</f>
        <v>50000</v>
      </c>
      <c r="K27" s="99" t="n">
        <f aca="false">-(IF(($Y$5+$Y$7)&gt;0,($Y$5+$Y$7)*$AD$60,0)+IF($Y$6&gt;0,$Y$6*$AD$61)+$AD$57)+(IF(($Y$5+$Y$7)&gt;0,($Y$5+$Y$7)*$AF$60,0)+IF($Y$6&gt;0,$Y$6*$AF$61)+$AF$57)-(IF(AND($Y$2=1),K18,0))+(IF(AND($Y$2=1),K62,0))</f>
        <v>50000</v>
      </c>
      <c r="L27" s="99" t="n">
        <f aca="false">-(IF(($Y$5+$Y$7)&gt;0,($Y$5+$Y$7)*$AD$60,0)+IF($Y$6&gt;0,$Y$6*$AD$61)+$AD$57)+(IF(($Y$5+$Y$7)&gt;0,($Y$5+$Y$7)*$AF$60,0)+IF($Y$6&gt;0,$Y$6*$AF$61)+$AF$57)-(IF(AND($Y$2=1),L18,0))+(IF(AND($Y$2=1),L62,0))</f>
        <v>50000</v>
      </c>
      <c r="M27" s="99" t="n">
        <f aca="false">-(IF(($Y$5+$Y$7)&gt;0,($Y$5+$Y$7)*$AD$60,0)+IF($Y$6&gt;0,$Y$6*$AD$61)+$AD$57)+(IF(($Y$5+$Y$7)&gt;0,($Y$5+$Y$7)*$AF$60,0)+IF($Y$6&gt;0,$Y$6*$AF$61)+$AF$57)-(IF(AND($Y$2=1),M18,0))+(IF(AND($Y$2=1),M62,0))</f>
        <v>50000</v>
      </c>
      <c r="N27" s="99" t="n">
        <f aca="false">-(IF(($Y$5+$Y$7)&gt;0,($Y$5+$Y$7)*$AD$60,0)+IF($Y$6&gt;0,$Y$6*$AD$61)+$AD$57)+(IF(($Y$5+$Y$7)&gt;0,($Y$5+$Y$7)*$AF$60,0)+IF($Y$6&gt;0,$Y$6*$AF$61)+$AF$57)-(IF(AND($Y$2=1),N18,0))+(IF(AND($Y$2=1),N62,0))</f>
        <v>50000</v>
      </c>
      <c r="O27" s="99" t="n">
        <f aca="false">-(IF(($Y$5+$Y$7)&gt;0,($Y$5+$Y$7)*$AD$60,0)+IF($Y$6&gt;0,$Y$6*$AD$61)+$AD$57)+(IF(($Y$5+$Y$7)&gt;0,($Y$5+$Y$7)*$AF$60,0)+IF($Y$6&gt;0,$Y$6*$AF$61)+$AF$57)-(IF(AND($Y$2=1),O18,0))+(IF(AND($Y$2=1),O62,0))</f>
        <v>50000</v>
      </c>
      <c r="P27" s="99" t="n">
        <f aca="false">-(IF(($Y$5+$Y$7)&gt;0,($Y$5+$Y$7)*$AD$60,0)+IF($Y$6&gt;0,$Y$6*$AD$61)+$AD$57)+(IF(($Y$5+$Y$7)&gt;0,($Y$5+$Y$7)*$AF$60,0)+IF($Y$6&gt;0,$Y$6*$AF$61)+$AF$57)-(IF(AND($Y$2=1),P18,0))+(IF(AND($Y$2=1),P62,0))</f>
        <v>50000</v>
      </c>
      <c r="Q27" s="99" t="n">
        <f aca="false">-(IF(($Y$5+$Y$7)&gt;0,($Y$5+$Y$7)*$AD$60,0)+IF($Y$6&gt;0,$Y$6*$AD$61)+$AD$57)+(IF(($Y$5+$Y$7)&gt;0,($Y$5+$Y$7)*$AF$60,0)+IF($Y$6&gt;0,$Y$6*$AF$61)+$AF$57)-(IF(AND($Y$2=1),Q18,0))+(IF(AND($Y$2=1),Q62,0))</f>
        <v>50000</v>
      </c>
      <c r="R27" s="99" t="n">
        <f aca="false">-(IF(($Y$5+$Y$7)&gt;0,($Y$5+$Y$7)*$AD$60,0)+IF($Y$6&gt;0,$Y$6*$AD$61)+$AD$57)+(IF(($Y$5+$Y$7)&gt;0,($Y$5+$Y$7)*$AF$60,0)+IF($Y$6&gt;0,$Y$6*$AF$61)+$AF$57)-(IF(AND($Y$2=1),R18,0))+(IF(AND($Y$2=1),R62,0))</f>
        <v>50000</v>
      </c>
      <c r="S27" s="99" t="n">
        <f aca="false">-(IF(($Y$5+$Y$7)&gt;0,($Y$5+$Y$7)*$AD$60,0)+IF($Y$6&gt;0,$Y$6*$AD$61)+$AD$57)+(IF(($Y$5+$Y$7)&gt;0,($Y$5+$Y$7)*$AF$60,0)+IF($Y$6&gt;0,$Y$6*$AF$61)+$AF$57)-(IF(AND($Y$2=1),S18,0))+(IF(AND($Y$2=1),S62,0))</f>
        <v>50000</v>
      </c>
      <c r="T27" s="99"/>
      <c r="U27" s="99" t="n">
        <f aca="false">-(IF(($Y$5+$Y$7)&gt;0,($Y$5+$Y$7)*$AD$60,0)+IF($Y$6&gt;0,$Y$6*$AD$61)+$AD$57)+(IF(($Y$5+$Y$7)&gt;0,($Y$5+$Y$7)*$AF$60,0)+IF($Y$6&gt;0,$Y$6*$AF$61)+$AF$57)-(IF(AND($Y$2=1),U18,0))+(IF(AND($Y$2=1),U62,0))</f>
        <v>50000</v>
      </c>
      <c r="V27" s="99" t="n">
        <f aca="false">-(IF(($Y$5+$Y$7)&gt;0,($Y$5+$Y$7)*$AD$60,0)+IF($Y$6&gt;0,$Y$6*$AD$61)+$AD$57)+(IF(($Y$5+$Y$7)&gt;0,($Y$5+$Y$7)*$AF$60,0)+IF($Y$6&gt;0,$Y$6*$AF$61)+$AF$57)-(IF(AND($Y$2=1),V18,0))+(IF(AND($Y$2=1),V62,0))</f>
        <v>50000</v>
      </c>
      <c r="W27" s="98" t="n">
        <f aca="false">-(IF(($Y$5+$Y$7)&gt;0,($Y$5+$Y$7)*$AD$60,0)+IF($Y$6&gt;0,$Y$6*$AD$61)+$AD$57)+(IF(($Y$5+$Y$7)&gt;0,($Y$5+$Y$7)*$AF$60,0)+IF($Y$6&gt;0,$Y$6*$AF$61)+$AF$57)-(IF(AND($Y$2=1),W18,0))+(IF(AND($Y$2=1),W62,0))</f>
        <v>50000</v>
      </c>
      <c r="X27" s="100" t="n">
        <f aca="false">-(IF(($Y$5+$Y$7)&gt;0,($Y$5+$Y$7)*$AD$60,0)+IF($Y$6&gt;0,$Y$6*$AD$61)+$AD$57)+(IF(($Y$5+$Y$7)&gt;0,($Y$5+$Y$7)*$AF$60,0)+IF($Y$6&gt;0,$Y$6*$AF$61)+$AF$57)-(IF(AND($Y$2=1),X18,0))+(IF(AND($Y$2=1),X62,0))</f>
        <v>50000</v>
      </c>
      <c r="AB27" s="0"/>
      <c r="AC27" s="30" t="n">
        <v>0</v>
      </c>
      <c r="AD27" s="78" t="n">
        <v>0</v>
      </c>
      <c r="AE27" s="30" t="n">
        <v>0</v>
      </c>
      <c r="AF27" s="78" t="n">
        <v>0</v>
      </c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true" outlineLevel="0" collapsed="false">
      <c r="A28" s="92" t="s">
        <v>39</v>
      </c>
      <c r="B28" s="55" t="n">
        <f aca="false">IF(B24&gt;2000000,IF(((B27-(B24-2000000))*0.03)&lt;=1500,1500,((B27-(B24-2000000))*0.03)),IF(B24&gt;B27,B27*0.03,B24*0.03))</f>
        <v>1500</v>
      </c>
      <c r="C28" s="55" t="n">
        <f aca="false">IF(C24&gt;2000000,IF(((C27-(C24-2000000))*0.03)&lt;=1500,1500,((C27-(C24-2000000))*0.03)),IF(C24&gt;C27,C27*0.03,C24*0.03))</f>
        <v>1500</v>
      </c>
      <c r="D28" s="93" t="n">
        <f aca="false">IF(D24&gt;2000000,IF(((D27-(D24-2000000))*0.03)&lt;=1500,1500,((D27-(D24-2000000))*0.03)),IF(D24&gt;D27,D27*0.03,D24*0.03))</f>
        <v>0</v>
      </c>
      <c r="E28" s="94" t="n">
        <f aca="false">IF(E24&gt;2000000,IF(((E27-(E24-2000000))*0.03)&lt;=1500,1500,((E27-(E24-2000000))*0.03)),IF(E24&gt;E27,E27*0.03,E24*0.03))</f>
        <v>1500</v>
      </c>
      <c r="F28" s="93" t="n">
        <f aca="false">IF(F24&gt;2000000,IF(((F27-(F24-2000000))*0.03)&lt;=1500,1500,((F27-(F24-2000000))*0.03)),IF(F24&gt;F27,F27*0.03,F24*0.03))</f>
        <v>1500</v>
      </c>
      <c r="G28" s="93" t="n">
        <f aca="false">IF(G24&gt;2000000,IF(((G27-(G24-2000000))*0.03)&lt;=1500,1500,((G27-(G24-2000000))*0.03)),IF(G24&gt;G27,G27*0.03,G24*0.03))</f>
        <v>1500</v>
      </c>
      <c r="H28" s="93" t="n">
        <f aca="false">IF(H24&gt;2000000,IF(((H27-(H24-2000000))*0.03)&lt;=1500,1500,((H27-(H24-2000000))*0.03)),IF(H24&gt;H27,H27*0.03,H24*0.03))</f>
        <v>1500</v>
      </c>
      <c r="I28" s="93" t="n">
        <f aca="false">IF(I24&gt;2000000,IF(((I27-(I24-2000000))*0.03)&lt;=1500,1500,((I27-(I24-2000000))*0.03)),IF(I24&gt;I27,I27*0.03,I24*0.03))</f>
        <v>1500</v>
      </c>
      <c r="J28" s="93" t="n">
        <f aca="false">IF(J24&gt;2000000,IF(((J27-(J24-2000000))*0.03)&lt;=1500,1500,((J27-(J24-2000000))*0.03)),IF(J24&gt;J27,J27*0.03,J24*0.03))</f>
        <v>1500</v>
      </c>
      <c r="K28" s="93" t="n">
        <f aca="false">IF(K24&gt;2000000,IF(((K27-(K24-2000000))*0.03)&lt;=1500,1500,((K27-(K24-2000000))*0.03)),IF(K24&gt;K27,K27*0.03,K24*0.03))</f>
        <v>1500</v>
      </c>
      <c r="L28" s="93" t="n">
        <f aca="false">IF(L24&gt;2000000,IF(((L27-(L24-2000000))*0.03)&lt;=1500,1500,((L27-(L24-2000000))*0.03)),IF(L24&gt;L27,L27*0.03,L24*0.03))</f>
        <v>1500</v>
      </c>
      <c r="M28" s="93" t="n">
        <f aca="false">IF(M24&gt;2000000,IF(((M27-(M24-2000000))*0.03)&lt;=1500,1500,((M27-(M24-2000000))*0.03)),IF(M24&gt;M27,M27*0.03,M24*0.03))</f>
        <v>1500</v>
      </c>
      <c r="N28" s="93" t="n">
        <f aca="false">IF(N24&gt;2000000,IF(((N27-(N24-2000000))*0.03)&lt;=1500,1500,((N27-(N24-2000000))*0.03)),IF(N24&gt;N27,N27*0.03,N24*0.03))</f>
        <v>1500</v>
      </c>
      <c r="O28" s="93" t="n">
        <f aca="false">IF(O24&gt;2000000,IF(((O27-(O24-2000000))*0.03)&lt;=1500,1500,((O27-(O24-2000000))*0.03)),IF(O24&gt;O27,O27*0.03,O24*0.03))</f>
        <v>1500</v>
      </c>
      <c r="P28" s="93" t="n">
        <f aca="false">IF(P24&gt;2000000,IF(((P27-(P24-2000000))*0.03)&lt;=1500,1500,((P27-(P24-2000000))*0.03)),IF(P24&gt;P27,P27*0.03,P24*0.03))</f>
        <v>1500</v>
      </c>
      <c r="Q28" s="93" t="n">
        <f aca="false">IF(Q24&gt;2000000,IF(((Q27-(Q24-2000000))*0.03)&lt;=1500,1500,((Q27-(Q24-2000000))*0.03)),IF(Q24&gt;Q27,Q27*0.03,Q24*0.03))</f>
        <v>1500</v>
      </c>
      <c r="R28" s="93" t="n">
        <f aca="false">IF(R24&gt;2000000,IF(((R27-(R24-2000000))*0.03)&lt;=1500,1500,((R27-(R24-2000000))*0.03)),IF(R24&gt;R27,R27*0.03,R24*0.03))</f>
        <v>1500</v>
      </c>
      <c r="S28" s="93" t="n">
        <f aca="false">IF(S24&gt;2000000,IF(((S27-(S24-2000000))*0.03)&lt;=1500,1500,((S27-(S24-2000000))*0.03)),IF(S24&gt;S27,S27*0.03,S24*0.03))</f>
        <v>1500</v>
      </c>
      <c r="T28" s="93"/>
      <c r="U28" s="93" t="e">
        <f aca="false">IF(U24&gt;2000000,IF(((U27-(U24-2000000))*0.03)&lt;=1500,1500,((U27-(U24-2000000))*0.03)),IF(U24&gt;U27,U27*0.03,U24*0.03))</f>
        <v>#N/A</v>
      </c>
      <c r="V28" s="93" t="n">
        <f aca="false">IF(V24&gt;2000000,IF(((V27-(V24-2000000))*0.03)&lt;=1500,1500,((V27-(V24-2000000))*0.03)),IF(V24&gt;V27,V27*0.03,V24*0.03))</f>
        <v>0</v>
      </c>
      <c r="W28" s="95" t="n">
        <f aca="false">IF(W24&gt;2000000,IF(((W27-(W24-2000000))*0.03)&lt;=1500,1500,((W27-(W24-2000000))*0.03)),IF(W24&gt;W27,W27*0.03,W24*0.03))</f>
        <v>0</v>
      </c>
      <c r="X28" s="96" t="n">
        <f aca="false">IF(X24&gt;2000000,IF(((X27-(X24-2000000))*0.03)&lt;=1500,1500,((X27-(X24-2000000))*0.03)),IF(X24&gt;X27,X27*0.03,X24*0.03))</f>
        <v>1500</v>
      </c>
      <c r="AB28" s="0"/>
      <c r="AC28" s="30" t="n">
        <v>9000001</v>
      </c>
      <c r="AD28" s="78" t="n">
        <v>1080000</v>
      </c>
      <c r="AE28" s="30" t="n">
        <v>9000001</v>
      </c>
      <c r="AF28" s="78" t="n">
        <v>1080000</v>
      </c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" hidden="false" customHeight="true" outlineLevel="0" collapsed="false">
      <c r="A29" s="92" t="s">
        <v>40</v>
      </c>
      <c r="B29" s="55" t="n">
        <f aca="false">IF(B24&gt;2000000,IF(((B27-(B24-2000000))*0.02)&lt;=1000,1000,((B27-(B24-2000000))*0.02)),IF(B24&gt;B27,B27*0.02,B24*0.02))</f>
        <v>1000</v>
      </c>
      <c r="C29" s="55" t="n">
        <f aca="false">IF(C24&gt;2000000,IF(((C27-(C24-2000000))*0.02)&lt;=1000,1000,((C27-(C24-2000000))*0.02)),IF(C24&gt;C27,C27*0.02,C24*0.02))</f>
        <v>1000</v>
      </c>
      <c r="D29" s="93" t="n">
        <f aca="false">IF(D24&gt;2000000,IF(((D27-(D24-2000000))*0.02)&lt;=1000,1000,((D27-(D24-2000000))*0.02)),IF(D24&gt;D27,D27*0.02,D24*0.02))</f>
        <v>0</v>
      </c>
      <c r="E29" s="94" t="n">
        <f aca="false">IF(E24&gt;2000000,IF(((E27-(E24-2000000))*0.02)&lt;=1000,1000,((E27-(E24-2000000))*0.02)),IF(E24&gt;E27,E27*0.02,E24*0.02))</f>
        <v>1000</v>
      </c>
      <c r="F29" s="93" t="n">
        <f aca="false">IF(F24&gt;2000000,IF(((F27-(F24-2000000))*0.02)&lt;=1000,1000,((F27-(F24-2000000))*0.02)),IF(F24&gt;F27,F27*0.02,F24*0.02))</f>
        <v>1000</v>
      </c>
      <c r="G29" s="93" t="n">
        <f aca="false">IF(G24&gt;2000000,IF(((G27-(G24-2000000))*0.02)&lt;=1000,1000,((G27-(G24-2000000))*0.02)),IF(G24&gt;G27,G27*0.02,G24*0.02))</f>
        <v>1000</v>
      </c>
      <c r="H29" s="93" t="n">
        <f aca="false">IF(H24&gt;2000000,IF(((H27-(H24-2000000))*0.02)&lt;=1000,1000,((H27-(H24-2000000))*0.02)),IF(H24&gt;H27,H27*0.02,H24*0.02))</f>
        <v>1000</v>
      </c>
      <c r="I29" s="93" t="n">
        <f aca="false">IF(I24&gt;2000000,IF(((I27-(I24-2000000))*0.02)&lt;=1000,1000,((I27-(I24-2000000))*0.02)),IF(I24&gt;I27,I27*0.02,I24*0.02))</f>
        <v>1000</v>
      </c>
      <c r="J29" s="93" t="n">
        <f aca="false">IF(J24&gt;2000000,IF(((J27-(J24-2000000))*0.02)&lt;=1000,1000,((J27-(J24-2000000))*0.02)),IF(J24&gt;J27,J27*0.02,J24*0.02))</f>
        <v>1000</v>
      </c>
      <c r="K29" s="93" t="n">
        <f aca="false">IF(K24&gt;2000000,IF(((K27-(K24-2000000))*0.02)&lt;=1000,1000,((K27-(K24-2000000))*0.02)),IF(K24&gt;K27,K27*0.02,K24*0.02))</f>
        <v>1000</v>
      </c>
      <c r="L29" s="93" t="n">
        <f aca="false">IF(L24&gt;2000000,IF(((L27-(L24-2000000))*0.02)&lt;=1000,1000,((L27-(L24-2000000))*0.02)),IF(L24&gt;L27,L27*0.02,L24*0.02))</f>
        <v>1000</v>
      </c>
      <c r="M29" s="93" t="n">
        <f aca="false">IF(M24&gt;2000000,IF(((M27-(M24-2000000))*0.02)&lt;=1000,1000,((M27-(M24-2000000))*0.02)),IF(M24&gt;M27,M27*0.02,M24*0.02))</f>
        <v>1000</v>
      </c>
      <c r="N29" s="93" t="n">
        <f aca="false">IF(N24&gt;2000000,IF(((N27-(N24-2000000))*0.02)&lt;=1000,1000,((N27-(N24-2000000))*0.02)),IF(N24&gt;N27,N27*0.02,N24*0.02))</f>
        <v>1000</v>
      </c>
      <c r="O29" s="93" t="n">
        <f aca="false">IF(O24&gt;2000000,IF(((O27-(O24-2000000))*0.02)&lt;=1000,1000,((O27-(O24-2000000))*0.02)),IF(O24&gt;O27,O27*0.02,O24*0.02))</f>
        <v>1000</v>
      </c>
      <c r="P29" s="93" t="n">
        <f aca="false">IF(P24&gt;2000000,IF(((P27-(P24-2000000))*0.02)&lt;=1000,1000,((P27-(P24-2000000))*0.02)),IF(P24&gt;P27,P27*0.02,P24*0.02))</f>
        <v>1000</v>
      </c>
      <c r="Q29" s="93" t="n">
        <f aca="false">IF(Q24&gt;2000000,IF(((Q27-(Q24-2000000))*0.02)&lt;=1000,1000,((Q27-(Q24-2000000))*0.02)),IF(Q24&gt;Q27,Q27*0.02,Q24*0.02))</f>
        <v>1000</v>
      </c>
      <c r="R29" s="93" t="n">
        <f aca="false">IF(R24&gt;2000000,IF(((R27-(R24-2000000))*0.02)&lt;=1000,1000,((R27-(R24-2000000))*0.02)),IF(R24&gt;R27,R27*0.02,R24*0.02))</f>
        <v>1000</v>
      </c>
      <c r="S29" s="93" t="n">
        <f aca="false">IF(S24&gt;2000000,IF(((S27-(S24-2000000))*0.02)&lt;=1000,1000,((S27-(S24-2000000))*0.02)),IF(S24&gt;S27,S27*0.02,S24*0.02))</f>
        <v>1000</v>
      </c>
      <c r="T29" s="93"/>
      <c r="U29" s="93" t="e">
        <f aca="false">IF(U24&gt;2000000,IF(((U27-(U24-2000000))*0.02)&lt;=1000,1000,((U27-(U24-2000000))*0.02)),IF(U24&gt;U27,U27*0.02,U24*0.02))</f>
        <v>#N/A</v>
      </c>
      <c r="V29" s="93" t="n">
        <f aca="false">IF(V24&gt;2000000,IF(((V27-(V24-2000000))*0.02)&lt;=1000,1000,((V27-(V24-2000000))*0.02)),IF(V24&gt;V27,V27*0.02,V24*0.02))</f>
        <v>0</v>
      </c>
      <c r="W29" s="95" t="n">
        <f aca="false">IF(W24&gt;2000000,IF(((W27-(W24-2000000))*0.02)&lt;=1000,1000,((W27-(W24-2000000))*0.02)),IF(W24&gt;W27,W27*0.02,W24*0.02))</f>
        <v>0</v>
      </c>
      <c r="X29" s="96" t="n">
        <f aca="false">IF(X24&gt;2000000,IF(((X27-(X24-2000000))*0.02)&lt;=1000,1000,((X27-(X24-2000000))*0.02)),IF(X24&gt;X27,X27*0.02,X24*0.02))</f>
        <v>1000</v>
      </c>
      <c r="AB29" s="0"/>
      <c r="AC29" s="82" t="n">
        <v>18000001</v>
      </c>
      <c r="AD29" s="83" t="n">
        <v>1620000</v>
      </c>
      <c r="AE29" s="82" t="n">
        <v>18000001</v>
      </c>
      <c r="AF29" s="83" t="n">
        <v>1620000</v>
      </c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5" hidden="false" customHeight="true" outlineLevel="0" collapsed="false">
      <c r="A30" s="92" t="s">
        <v>41</v>
      </c>
      <c r="B30" s="55" t="n">
        <f aca="false">B25-B28</f>
        <v>221700</v>
      </c>
      <c r="C30" s="55" t="n">
        <f aca="false">C25-C28</f>
        <v>221700</v>
      </c>
      <c r="D30" s="93" t="n">
        <f aca="false">D25-D28</f>
        <v>0</v>
      </c>
      <c r="E30" s="94" t="n">
        <f aca="false">E25-E28</f>
        <v>422100</v>
      </c>
      <c r="F30" s="93" t="n">
        <f aca="false">F25-F28</f>
        <v>480300</v>
      </c>
      <c r="G30" s="93" t="n">
        <f aca="false">G25-G28</f>
        <v>538500</v>
      </c>
      <c r="H30" s="93" t="n">
        <f aca="false">H25-H28</f>
        <v>596700</v>
      </c>
      <c r="I30" s="93" t="n">
        <f aca="false">I25-I28</f>
        <v>654900</v>
      </c>
      <c r="J30" s="93" t="n">
        <f aca="false">J25-J28</f>
        <v>713100</v>
      </c>
      <c r="K30" s="93" t="n">
        <f aca="false">K25-K28</f>
        <v>771300</v>
      </c>
      <c r="L30" s="93" t="n">
        <f aca="false">L25-L28</f>
        <v>829500</v>
      </c>
      <c r="M30" s="93" t="n">
        <f aca="false">M25-M28</f>
        <v>889500</v>
      </c>
      <c r="N30" s="93" t="n">
        <f aca="false">N25-N28</f>
        <v>949500</v>
      </c>
      <c r="O30" s="93" t="n">
        <f aca="false">O25-O28</f>
        <v>1009500</v>
      </c>
      <c r="P30" s="93" t="n">
        <f aca="false">P25-P28</f>
        <v>1069500</v>
      </c>
      <c r="Q30" s="93" t="n">
        <f aca="false">Q25-Q28</f>
        <v>1129500</v>
      </c>
      <c r="R30" s="93" t="n">
        <f aca="false">R25-R28</f>
        <v>1189500</v>
      </c>
      <c r="S30" s="93" t="n">
        <f aca="false">S25-S28</f>
        <v>1249500</v>
      </c>
      <c r="T30" s="93"/>
      <c r="U30" s="93" t="e">
        <f aca="false">U25-U28</f>
        <v>#N/A</v>
      </c>
      <c r="V30" s="93" t="n">
        <f aca="false">V25-V28</f>
        <v>0</v>
      </c>
      <c r="W30" s="95" t="n">
        <f aca="false">W25-W28</f>
        <v>0</v>
      </c>
      <c r="X30" s="96" t="n">
        <f aca="false">X25-X28</f>
        <v>16009500</v>
      </c>
      <c r="AB30" s="0"/>
      <c r="AC30" s="101" t="s">
        <v>42</v>
      </c>
      <c r="AD30" s="102"/>
      <c r="AE30" s="101" t="s">
        <v>42</v>
      </c>
      <c r="AF30" s="102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5" hidden="false" customHeight="true" outlineLevel="0" collapsed="false">
      <c r="A31" s="92" t="s">
        <v>43</v>
      </c>
      <c r="B31" s="55" t="n">
        <f aca="false">B26-B29</f>
        <v>147800</v>
      </c>
      <c r="C31" s="55" t="n">
        <f aca="false">C26-C29</f>
        <v>147800</v>
      </c>
      <c r="D31" s="93" t="n">
        <f aca="false">D26-D29</f>
        <v>0</v>
      </c>
      <c r="E31" s="94" t="n">
        <f aca="false">E26-E29</f>
        <v>281400</v>
      </c>
      <c r="F31" s="93" t="n">
        <f aca="false">F26-F29</f>
        <v>320200</v>
      </c>
      <c r="G31" s="93" t="n">
        <f aca="false">G26-G29</f>
        <v>359000</v>
      </c>
      <c r="H31" s="93" t="n">
        <f aca="false">H26-H29</f>
        <v>397800</v>
      </c>
      <c r="I31" s="93" t="n">
        <f aca="false">I26-I29</f>
        <v>436600</v>
      </c>
      <c r="J31" s="93" t="n">
        <f aca="false">J26-J29</f>
        <v>475400</v>
      </c>
      <c r="K31" s="93" t="n">
        <f aca="false">K26-K29</f>
        <v>514200</v>
      </c>
      <c r="L31" s="93" t="n">
        <f aca="false">L26-L29</f>
        <v>553000</v>
      </c>
      <c r="M31" s="93" t="n">
        <f aca="false">M26-M29</f>
        <v>593000</v>
      </c>
      <c r="N31" s="93" t="n">
        <f aca="false">N26-N29</f>
        <v>633000</v>
      </c>
      <c r="O31" s="93" t="n">
        <f aca="false">O26-O29</f>
        <v>673000</v>
      </c>
      <c r="P31" s="93" t="n">
        <f aca="false">P26-P29</f>
        <v>713000</v>
      </c>
      <c r="Q31" s="93" t="n">
        <f aca="false">Q26-Q29</f>
        <v>753000</v>
      </c>
      <c r="R31" s="93" t="n">
        <f aca="false">R26-R29</f>
        <v>793000</v>
      </c>
      <c r="S31" s="93" t="n">
        <f aca="false">S26-S29</f>
        <v>833000</v>
      </c>
      <c r="T31" s="93"/>
      <c r="U31" s="93" t="e">
        <f aca="false">U26-U29</f>
        <v>#N/A</v>
      </c>
      <c r="V31" s="93" t="n">
        <f aca="false">V26-V29</f>
        <v>0</v>
      </c>
      <c r="W31" s="95" t="n">
        <f aca="false">W26-W29</f>
        <v>0</v>
      </c>
      <c r="X31" s="96" t="n">
        <f aca="false">X26-X29</f>
        <v>10673000</v>
      </c>
      <c r="AB31" s="0"/>
      <c r="AC31" s="103" t="s">
        <v>32</v>
      </c>
      <c r="AD31" s="104" t="n">
        <v>330000</v>
      </c>
      <c r="AE31" s="105" t="s">
        <v>32</v>
      </c>
      <c r="AF31" s="104" t="n">
        <v>380000</v>
      </c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5" hidden="false" customHeight="true" outlineLevel="0" collapsed="false">
      <c r="A32" s="106" t="s">
        <v>44</v>
      </c>
      <c r="B32" s="55" t="n">
        <f aca="false">SUM(B30:B31)</f>
        <v>369500</v>
      </c>
      <c r="C32" s="55" t="n">
        <f aca="false">SUM(C30:C31)</f>
        <v>369500</v>
      </c>
      <c r="D32" s="107" t="n">
        <f aca="false">SUM(D30:D31)</f>
        <v>0</v>
      </c>
      <c r="E32" s="108" t="n">
        <f aca="false">SUM(E30:E31)</f>
        <v>703500</v>
      </c>
      <c r="F32" s="107" t="n">
        <f aca="false">SUM(F30:F31)</f>
        <v>800500</v>
      </c>
      <c r="G32" s="107" t="n">
        <f aca="false">SUM(G30:G31)</f>
        <v>897500</v>
      </c>
      <c r="H32" s="107" t="n">
        <f aca="false">SUM(H30:H31)</f>
        <v>994500</v>
      </c>
      <c r="I32" s="107" t="n">
        <f aca="false">SUM(I30:I31)</f>
        <v>1091500</v>
      </c>
      <c r="J32" s="107" t="n">
        <f aca="false">SUM(J30:J31)</f>
        <v>1188500</v>
      </c>
      <c r="K32" s="107" t="n">
        <f aca="false">SUM(K30:K31)</f>
        <v>1285500</v>
      </c>
      <c r="L32" s="107" t="n">
        <f aca="false">SUM(L30:L31)</f>
        <v>1382500</v>
      </c>
      <c r="M32" s="107" t="n">
        <f aca="false">SUM(M30:M31)</f>
        <v>1482500</v>
      </c>
      <c r="N32" s="107" t="n">
        <f aca="false">SUM(N30:N31)</f>
        <v>1582500</v>
      </c>
      <c r="O32" s="107" t="n">
        <f aca="false">SUM(O30:O31)</f>
        <v>1682500</v>
      </c>
      <c r="P32" s="107" t="n">
        <f aca="false">SUM(P30:P31)</f>
        <v>1782500</v>
      </c>
      <c r="Q32" s="107" t="n">
        <f aca="false">SUM(Q30:Q31)</f>
        <v>1882500</v>
      </c>
      <c r="R32" s="107" t="n">
        <f aca="false">SUM(R30:R31)</f>
        <v>1982500</v>
      </c>
      <c r="S32" s="107" t="n">
        <f aca="false">SUM(S30:S31)</f>
        <v>2082500</v>
      </c>
      <c r="T32" s="107"/>
      <c r="U32" s="107" t="e">
        <f aca="false">SUM(U30:U31)</f>
        <v>#N/A</v>
      </c>
      <c r="V32" s="107" t="n">
        <f aca="false">SUM(V30:V31)</f>
        <v>0</v>
      </c>
      <c r="W32" s="109" t="n">
        <f aca="false">SUM(W30:W31)</f>
        <v>0</v>
      </c>
      <c r="X32" s="110" t="n">
        <f aca="false">SUM(X30:X31)</f>
        <v>26682500</v>
      </c>
      <c r="AB32" s="0"/>
      <c r="AC32" s="103" t="s">
        <v>29</v>
      </c>
      <c r="AD32" s="104" t="n">
        <v>330000</v>
      </c>
      <c r="AE32" s="105" t="s">
        <v>29</v>
      </c>
      <c r="AF32" s="104" t="n">
        <v>380000</v>
      </c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5" hidden="false" customHeight="true" outlineLevel="0" collapsed="false">
      <c r="A33" s="111" t="s">
        <v>45</v>
      </c>
      <c r="B33" s="70" t="str">
        <f aca="false">IF(B13="所得割非課税","所得割非課税",IF(B12&gt;(B11-B32),"調整あり","調整なし"))</f>
        <v>調整なし</v>
      </c>
      <c r="C33" s="70" t="str">
        <f aca="false">IF(C13="所得割非課税","所得割非課税",IF(C12&gt;(C11-C32),"調整あり","調整なし"))</f>
        <v>調整なし</v>
      </c>
      <c r="D33" s="112" t="str">
        <f aca="false">IF(D13="所得割非課税","所得割非課税",IF(D12&gt;(D11-D32),"調整あり","調整なし"))</f>
        <v>所得割非課税</v>
      </c>
      <c r="E33" s="113" t="str">
        <f aca="false">IF(E13="所得割非課税","所得割非課税",IF(E12&gt;(E11-E32),"調整あり","調整なし"))</f>
        <v>調整なし</v>
      </c>
      <c r="F33" s="112" t="str">
        <f aca="false">IF(F13="所得割非課税","所得割非課税",IF(F12&gt;(F11-F32),"調整あり","調整なし"))</f>
        <v>調整なし</v>
      </c>
      <c r="G33" s="112" t="str">
        <f aca="false">IF(G13="所得割非課税","所得割非課税",IF(G12&gt;(G11-G32),"調整あり","調整なし"))</f>
        <v>調整なし</v>
      </c>
      <c r="H33" s="112" t="str">
        <f aca="false">IF(H13="所得割非課税","所得割非課税",IF(H12&gt;(H11-H32),"調整あり","調整なし"))</f>
        <v>調整なし</v>
      </c>
      <c r="I33" s="112" t="str">
        <f aca="false">IF(I13="所得割非課税","所得割非課税",IF(I12&gt;(I11-I32),"調整あり","調整なし"))</f>
        <v>調整なし</v>
      </c>
      <c r="J33" s="112" t="str">
        <f aca="false">IF(J13="所得割非課税","所得割非課税",IF(J12&gt;(J11-J32),"調整あり","調整なし"))</f>
        <v>調整なし</v>
      </c>
      <c r="K33" s="112" t="str">
        <f aca="false">IF(K13="所得割非課税","所得割非課税",IF(K12&gt;(K11-K32),"調整あり","調整なし"))</f>
        <v>調整なし</v>
      </c>
      <c r="L33" s="112" t="str">
        <f aca="false">IF(L13="所得割非課税","所得割非課税",IF(L12&gt;(L11-L32),"調整あり","調整なし"))</f>
        <v>調整なし</v>
      </c>
      <c r="M33" s="112" t="str">
        <f aca="false">IF(M13="所得割非課税","所得割非課税",IF(M12&gt;(M11-M32),"調整あり","調整なし"))</f>
        <v>調整なし</v>
      </c>
      <c r="N33" s="112" t="str">
        <f aca="false">IF(N13="所得割非課税","所得割非課税",IF(N12&gt;(N11-N32),"調整あり","調整なし"))</f>
        <v>調整なし</v>
      </c>
      <c r="O33" s="112" t="str">
        <f aca="false">IF(O13="所得割非課税","所得割非課税",IF(O12&gt;(O11-O32),"調整あり","調整なし"))</f>
        <v>調整なし</v>
      </c>
      <c r="P33" s="112" t="str">
        <f aca="false">IF(P13="所得割非課税","所得割非課税",IF(P12&gt;(P11-P32),"調整あり","調整なし"))</f>
        <v>調整なし</v>
      </c>
      <c r="Q33" s="112" t="str">
        <f aca="false">IF(Q13="所得割非課税","所得割非課税",IF(Q12&gt;(Q11-Q32),"調整あり","調整なし"))</f>
        <v>調整なし</v>
      </c>
      <c r="R33" s="112" t="str">
        <f aca="false">IF(R13="所得割非課税","所得割非課税",IF(R12&gt;(R11-R32),"調整あり","調整なし"))</f>
        <v>調整なし</v>
      </c>
      <c r="S33" s="112" t="str">
        <f aca="false">IF(S13="所得割非課税","所得割非課税",IF(S12&gt;(S11-S32),"調整あり","調整なし"))</f>
        <v>調整なし</v>
      </c>
      <c r="T33" s="112"/>
      <c r="U33" s="112" t="e">
        <f aca="false">IF(U13="所得割非課税","所得割非課税",IF(U12&gt;(U11-U32),"調整あり","調整なし"))</f>
        <v>#N/A</v>
      </c>
      <c r="V33" s="112" t="e">
        <f aca="false">IF(V13="所得割非課税","所得割非課税",IF(V12&gt;(V11-V32),"調整あり","調整なし"))</f>
        <v>#N/A</v>
      </c>
      <c r="W33" s="114" t="str">
        <f aca="false">IF(W13="所得割非課税","所得割非課税",IF(W12&gt;(W11-W32),"調整あり","調整なし"))</f>
        <v>所得割非課税</v>
      </c>
      <c r="X33" s="115" t="str">
        <f aca="false">IF(X13="所得割非課税","所得割非課税",IF(X12&gt;(X11-X32),"調整あり","調整なし"))</f>
        <v>調整なし</v>
      </c>
      <c r="Y33" s="116" t="s">
        <v>46</v>
      </c>
      <c r="AB33" s="0"/>
      <c r="AC33" s="103" t="s">
        <v>47</v>
      </c>
      <c r="AD33" s="104" t="n">
        <v>0</v>
      </c>
      <c r="AE33" s="105" t="s">
        <v>47</v>
      </c>
      <c r="AF33" s="104" t="n">
        <v>0</v>
      </c>
      <c r="AG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5" hidden="false" customHeight="true" outlineLevel="0" collapsed="false">
      <c r="A34" s="111" t="s">
        <v>48</v>
      </c>
      <c r="B34" s="117" t="n">
        <f aca="false">IF(B33="所得割非課税",0,IF(B33="調整なし",0,(B12-(B11-B32)*B30/B32)))</f>
        <v>0</v>
      </c>
      <c r="C34" s="117" t="n">
        <f aca="false">IF(C33="所得割非課税",0,IF(C33="調整なし",0,(C12-(C11-C32)*C30/C32)))</f>
        <v>0</v>
      </c>
      <c r="D34" s="118" t="n">
        <f aca="false">IF(D33="所得割非課税",0,IF(D33="調整なし",0,(D12-(D11-D32)*D30/D32)))</f>
        <v>0</v>
      </c>
      <c r="E34" s="119" t="n">
        <f aca="false">IF(E33="所得割非課税",0,IF(E33="調整なし",0,(E12-(E11-E32)*E30/E32)))</f>
        <v>0</v>
      </c>
      <c r="F34" s="118" t="n">
        <f aca="false">IF(F33="所得割非課税",0,IF(F33="調整なし",0,(F12-(F11-F32)*F30/F32)))</f>
        <v>0</v>
      </c>
      <c r="G34" s="118" t="n">
        <f aca="false">IF(G33="所得割非課税",0,IF(G33="調整なし",0,(G12-(G11-G32)*G30/G32)))</f>
        <v>0</v>
      </c>
      <c r="H34" s="118" t="n">
        <f aca="false">IF(H33="所得割非課税",0,IF(H33="調整なし",0,(H12-(H11-H32)*H30/H32)))</f>
        <v>0</v>
      </c>
      <c r="I34" s="118" t="n">
        <f aca="false">IF(I33="所得割非課税",0,IF(I33="調整なし",0,(I12-(I11-I32)*I30/I32)))</f>
        <v>0</v>
      </c>
      <c r="J34" s="118" t="n">
        <f aca="false">IF(J33="所得割非課税",0,IF(J33="調整なし",0,(J12-(J11-J32)*J30/J32)))</f>
        <v>0</v>
      </c>
      <c r="K34" s="118" t="n">
        <f aca="false">IF(K33="所得割非課税",0,IF(K33="調整なし",0,(K12-(K11-K32)*K30/K32)))</f>
        <v>0</v>
      </c>
      <c r="L34" s="118" t="n">
        <f aca="false">IF(L33="所得割非課税",0,IF(L33="調整なし",0,(L12-(L11-L32)*L30/L32)))</f>
        <v>0</v>
      </c>
      <c r="M34" s="118" t="n">
        <f aca="false">IF(M33="所得割非課税",0,IF(M33="調整なし",0,(M12-(M11-M32)*M30/M32)))</f>
        <v>0</v>
      </c>
      <c r="N34" s="118" t="n">
        <f aca="false">IF(N33="所得割非課税",0,IF(N33="調整なし",0,(N12-(N11-N32)*N30/N32)))</f>
        <v>0</v>
      </c>
      <c r="O34" s="118" t="n">
        <f aca="false">IF(O33="所得割非課税",0,IF(O33="調整なし",0,(O12-(O11-O32)*O30/O32)))</f>
        <v>0</v>
      </c>
      <c r="P34" s="118" t="n">
        <f aca="false">IF(P33="所得割非課税",0,IF(P33="調整なし",0,(P12-(P11-P32)*P30/P32)))</f>
        <v>0</v>
      </c>
      <c r="Q34" s="118" t="n">
        <f aca="false">IF(Q33="所得割非課税",0,IF(Q33="調整なし",0,(Q12-(Q11-Q32)*Q30/Q32)))</f>
        <v>0</v>
      </c>
      <c r="R34" s="118" t="n">
        <f aca="false">IF(R33="所得割非課税",0,IF(R33="調整なし",0,(R12-(R11-R32)*R30/R32)))</f>
        <v>0</v>
      </c>
      <c r="S34" s="118" t="n">
        <f aca="false">IF(S33="所得割非課税",0,IF(S33="調整なし",0,(S12-(S11-S32)*S30/S32)))</f>
        <v>0</v>
      </c>
      <c r="T34" s="118"/>
      <c r="U34" s="118" t="e">
        <f aca="false">IF(U33="所得割非課税",0,IF(U33="調整なし",0,(U12-(U11-U32)*U30/U32)))</f>
        <v>#N/A</v>
      </c>
      <c r="V34" s="118" t="e">
        <f aca="false">IF(V33="所得割非課税",0,IF(V33="調整なし",0,(V12-(V11-V32)*V30/V32)))</f>
        <v>#N/A</v>
      </c>
      <c r="W34" s="120" t="n">
        <f aca="false">IF(W33="所得割非課税",0,IF(W33="調整なし",0,(W12-(W11-W32)*W30/W32)))</f>
        <v>0</v>
      </c>
      <c r="X34" s="121" t="n">
        <f aca="false">IF(X33="所得割非課税",0,IF(X33="調整なし",0,(X12-(X11-X32)*X30/X32)))</f>
        <v>0</v>
      </c>
      <c r="AB34" s="0"/>
      <c r="AC34" s="103" t="s">
        <v>31</v>
      </c>
      <c r="AD34" s="104" t="n">
        <v>330000</v>
      </c>
      <c r="AE34" s="105" t="s">
        <v>31</v>
      </c>
      <c r="AF34" s="104" t="n">
        <v>380000</v>
      </c>
      <c r="AG34" s="0"/>
      <c r="AH34" s="93"/>
      <c r="AI34" s="122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" hidden="false" customHeight="true" outlineLevel="0" collapsed="false">
      <c r="A35" s="123" t="s">
        <v>49</v>
      </c>
      <c r="B35" s="117" t="n">
        <f aca="false">IF(B33="所得割非課税",0,IF(B33="調整なし",0,(B12-(B11-B32)*B31/B32)))</f>
        <v>0</v>
      </c>
      <c r="C35" s="117" t="n">
        <f aca="false">IF(C33="所得割非課税",0,IF(C33="調整なし",0,(C12-(C11-C32)*C31/C32)))</f>
        <v>0</v>
      </c>
      <c r="D35" s="118" t="n">
        <f aca="false">IF(D33="所得割非課税",0,IF(D33="調整なし",0,(D12-(D11-D32)*D31/D32)))</f>
        <v>0</v>
      </c>
      <c r="E35" s="119" t="n">
        <f aca="false">IF(E33="所得割非課税",0,IF(E33="調整なし",0,(E12-(E11-E32)*E31/E32)))</f>
        <v>0</v>
      </c>
      <c r="F35" s="118" t="n">
        <f aca="false">IF(F33="所得割非課税",0,IF(F33="調整なし",0,(F12-(F11-F32)*F31/F32)))</f>
        <v>0</v>
      </c>
      <c r="G35" s="118" t="n">
        <f aca="false">IF(G33="所得割非課税",0,IF(G33="調整なし",0,(G12-(G11-G32)*G31/G32)))</f>
        <v>0</v>
      </c>
      <c r="H35" s="118" t="n">
        <f aca="false">IF(H33="所得割非課税",0,IF(H33="調整なし",0,(H12-(H11-H32)*H31/H32)))</f>
        <v>0</v>
      </c>
      <c r="I35" s="118" t="n">
        <f aca="false">IF(I33="所得割非課税",0,IF(I33="調整なし",0,(I12-(I11-I32)*I31/I32)))</f>
        <v>0</v>
      </c>
      <c r="J35" s="118" t="n">
        <f aca="false">IF(J33="所得割非課税",0,IF(J33="調整なし",0,(J12-(J11-J32)*J31/J32)))</f>
        <v>0</v>
      </c>
      <c r="K35" s="118" t="n">
        <f aca="false">IF(K33="所得割非課税",0,IF(K33="調整なし",0,(K12-(K11-K32)*K31/K32)))</f>
        <v>0</v>
      </c>
      <c r="L35" s="118" t="n">
        <f aca="false">IF(L33="所得割非課税",0,IF(L33="調整なし",0,(L12-(L11-L32)*L31/L32)))</f>
        <v>0</v>
      </c>
      <c r="M35" s="118" t="n">
        <f aca="false">IF(M33="所得割非課税",0,IF(M33="調整なし",0,(M12-(M11-M32)*M31/M32)))</f>
        <v>0</v>
      </c>
      <c r="N35" s="118" t="n">
        <f aca="false">IF(N33="所得割非課税",0,IF(N33="調整なし",0,(N12-(N11-N32)*N31/N32)))</f>
        <v>0</v>
      </c>
      <c r="O35" s="118" t="n">
        <f aca="false">IF(O33="所得割非課税",0,IF(O33="調整なし",0,(O12-(O11-O32)*O31/O32)))</f>
        <v>0</v>
      </c>
      <c r="P35" s="118" t="n">
        <f aca="false">IF(P33="所得割非課税",0,IF(P33="調整なし",0,(P12-(P11-P32)*P31/P32)))</f>
        <v>0</v>
      </c>
      <c r="Q35" s="118" t="n">
        <f aca="false">IF(Q33="所得割非課税",0,IF(Q33="調整なし",0,(Q12-(Q11-Q32)*Q31/Q32)))</f>
        <v>0</v>
      </c>
      <c r="R35" s="118" t="n">
        <f aca="false">IF(R33="所得割非課税",0,IF(R33="調整なし",0,(R12-(R11-R32)*R31/R32)))</f>
        <v>0</v>
      </c>
      <c r="S35" s="118" t="n">
        <f aca="false">IF(S33="所得割非課税",0,IF(S33="調整なし",0,(S12-(S11-S32)*S31/S32)))</f>
        <v>0</v>
      </c>
      <c r="T35" s="118"/>
      <c r="U35" s="118" t="e">
        <f aca="false">IF(U33="所得割非課税",0,IF(U33="調整なし",0,(U12-(U11-U32)*U31/U32)))</f>
        <v>#N/A</v>
      </c>
      <c r="V35" s="118" t="e">
        <f aca="false">IF(V33="所得割非課税",0,IF(V33="調整なし",0,(V12-(V11-V32)*V31/V32)))</f>
        <v>#N/A</v>
      </c>
      <c r="W35" s="120" t="n">
        <f aca="false">IF(W33="所得割非課税",0,IF(W33="調整なし",0,(W12-(W11-W32)*W31/W32)))</f>
        <v>0</v>
      </c>
      <c r="X35" s="121" t="n">
        <f aca="false">IF(X33="所得割非課税",0,IF(X33="調整なし",0,(X12-(X11-X32)*X31/X32)))</f>
        <v>0</v>
      </c>
      <c r="AB35" s="0"/>
      <c r="AC35" s="103" t="s">
        <v>50</v>
      </c>
      <c r="AD35" s="104" t="n">
        <v>450000</v>
      </c>
      <c r="AE35" s="105" t="s">
        <v>50</v>
      </c>
      <c r="AF35" s="104" t="n">
        <v>630000</v>
      </c>
      <c r="AG35" s="0"/>
      <c r="AH35" s="93"/>
      <c r="AI35" s="93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5" hidden="false" customHeight="true" outlineLevel="0" collapsed="false">
      <c r="A36" s="54" t="s">
        <v>51</v>
      </c>
      <c r="B36" s="55" t="n">
        <f aca="false">IF(B30-B34&gt;0,B30-B34,0)</f>
        <v>221700</v>
      </c>
      <c r="C36" s="55" t="n">
        <f aca="false">IF(C30-C34&gt;0,C30-C34,0)</f>
        <v>221700</v>
      </c>
      <c r="D36" s="93" t="n">
        <f aca="false">IF(D30-D34&gt;0,D30-D34,0)</f>
        <v>0</v>
      </c>
      <c r="E36" s="94" t="n">
        <f aca="false">IF(E30-E34&gt;0,E30-E34,0)</f>
        <v>422100</v>
      </c>
      <c r="F36" s="93" t="n">
        <f aca="false">IF(F30-F34&gt;0,F30-F34,0)</f>
        <v>480300</v>
      </c>
      <c r="G36" s="93" t="n">
        <f aca="false">IF(G30-G34&gt;0,G30-G34,0)</f>
        <v>538500</v>
      </c>
      <c r="H36" s="93" t="n">
        <f aca="false">IF(H30-H34&gt;0,H30-H34,0)</f>
        <v>596700</v>
      </c>
      <c r="I36" s="93" t="n">
        <f aca="false">IF(I30-I34&gt;0,I30-I34,0)</f>
        <v>654900</v>
      </c>
      <c r="J36" s="93" t="n">
        <f aca="false">IF(J30-J34&gt;0,J30-J34,0)</f>
        <v>713100</v>
      </c>
      <c r="K36" s="93" t="n">
        <f aca="false">IF(K30-K34&gt;0,K30-K34,0)</f>
        <v>771300</v>
      </c>
      <c r="L36" s="93" t="n">
        <f aca="false">IF(L30-L34&gt;0,L30-L34,0)</f>
        <v>829500</v>
      </c>
      <c r="M36" s="93" t="n">
        <f aca="false">IF(M30-M34&gt;0,M30-M34,0)</f>
        <v>889500</v>
      </c>
      <c r="N36" s="93" t="n">
        <f aca="false">IF(N30-N34&gt;0,N30-N34,0)</f>
        <v>949500</v>
      </c>
      <c r="O36" s="93" t="n">
        <f aca="false">IF(O30-O34&gt;0,O30-O34,0)</f>
        <v>1009500</v>
      </c>
      <c r="P36" s="93" t="n">
        <f aca="false">IF(P30-P34&gt;0,P30-P34,0)</f>
        <v>1069500</v>
      </c>
      <c r="Q36" s="93" t="n">
        <f aca="false">IF(Q30-Q34&gt;0,Q30-Q34,0)</f>
        <v>1129500</v>
      </c>
      <c r="R36" s="93" t="n">
        <f aca="false">IF(R30-R34&gt;0,R30-R34,0)</f>
        <v>1189500</v>
      </c>
      <c r="S36" s="93" t="n">
        <f aca="false">IF(S30-S34&gt;0,S30-S34,0)</f>
        <v>1249500</v>
      </c>
      <c r="T36" s="93"/>
      <c r="U36" s="93" t="e">
        <f aca="false">IF(U30-U34&gt;0,U30-U34,0)</f>
        <v>#N/A</v>
      </c>
      <c r="V36" s="93" t="e">
        <f aca="false">IF(V30-V34&gt;0,V30-V34,0)</f>
        <v>#N/A</v>
      </c>
      <c r="W36" s="95" t="n">
        <f aca="false">IF(W30-W34&gt;0,W30-W34,0)</f>
        <v>0</v>
      </c>
      <c r="X36" s="96" t="n">
        <f aca="false">IF(X30-X34&gt;0,X30-X34,0)</f>
        <v>16009500</v>
      </c>
      <c r="AA36" s="124" t="s">
        <v>52</v>
      </c>
      <c r="AB36" s="124"/>
      <c r="AC36" s="125" t="s">
        <v>53</v>
      </c>
      <c r="AD36" s="125"/>
      <c r="AE36" s="126"/>
      <c r="AF36" s="127"/>
      <c r="AG36" s="0"/>
      <c r="AH36" s="93"/>
      <c r="AI36" s="128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" hidden="false" customHeight="true" outlineLevel="0" collapsed="false">
      <c r="A37" s="54" t="s">
        <v>54</v>
      </c>
      <c r="B37" s="129" t="n">
        <f aca="false">IF(B31-B35&gt;0,B31-B35,0)</f>
        <v>147800</v>
      </c>
      <c r="C37" s="55" t="n">
        <f aca="false">IF(C31-C35&gt;0,C31-C35,0)</f>
        <v>147800</v>
      </c>
      <c r="D37" s="93" t="n">
        <f aca="false">IF(D31-D35&gt;0,D31-D35,0)</f>
        <v>0</v>
      </c>
      <c r="E37" s="94" t="n">
        <f aca="false">IF(E31-E35&gt;0,E31-E35,0)</f>
        <v>281400</v>
      </c>
      <c r="F37" s="93" t="n">
        <f aca="false">IF(F31-F35&gt;0,F31-F35,0)</f>
        <v>320200</v>
      </c>
      <c r="G37" s="93" t="n">
        <f aca="false">IF(G31-G35&gt;0,G31-G35,0)</f>
        <v>359000</v>
      </c>
      <c r="H37" s="93" t="n">
        <f aca="false">IF(H31-H35&gt;0,H31-H35,0)</f>
        <v>397800</v>
      </c>
      <c r="I37" s="93" t="n">
        <f aca="false">IF(I31-I35&gt;0,I31-I35,0)</f>
        <v>436600</v>
      </c>
      <c r="J37" s="93" t="n">
        <f aca="false">IF(J31-J35&gt;0,J31-J35,0)</f>
        <v>475400</v>
      </c>
      <c r="K37" s="93" t="n">
        <f aca="false">IF(K31-K35&gt;0,K31-K35,0)</f>
        <v>514200</v>
      </c>
      <c r="L37" s="93" t="n">
        <f aca="false">IF(L31-L35&gt;0,L31-L35,0)</f>
        <v>553000</v>
      </c>
      <c r="M37" s="93" t="n">
        <f aca="false">IF(M31-M35&gt;0,M31-M35,0)</f>
        <v>593000</v>
      </c>
      <c r="N37" s="93" t="n">
        <f aca="false">IF(N31-N35&gt;0,N31-N35,0)</f>
        <v>633000</v>
      </c>
      <c r="O37" s="93" t="n">
        <f aca="false">IF(O31-O35&gt;0,O31-O35,0)</f>
        <v>673000</v>
      </c>
      <c r="P37" s="93" t="n">
        <f aca="false">IF(P31-P35&gt;0,P31-P35,0)</f>
        <v>713000</v>
      </c>
      <c r="Q37" s="93" t="n">
        <f aca="false">IF(Q31-Q35&gt;0,Q31-Q35,0)</f>
        <v>753000</v>
      </c>
      <c r="R37" s="93" t="n">
        <f aca="false">IF(R31-R35&gt;0,R31-R35,0)</f>
        <v>793000</v>
      </c>
      <c r="S37" s="93" t="n">
        <f aca="false">IF(S31-S35&gt;0,S31-S35,0)</f>
        <v>833000</v>
      </c>
      <c r="T37" s="93"/>
      <c r="U37" s="93" t="e">
        <f aca="false">IF(U31-U35&gt;0,U31-U35,0)</f>
        <v>#N/A</v>
      </c>
      <c r="V37" s="93" t="e">
        <f aca="false">IF(V31-V35&gt;0,V31-V35,0)</f>
        <v>#N/A</v>
      </c>
      <c r="W37" s="95" t="n">
        <f aca="false">IF(W31-W35&gt;0,W31-W35,0)</f>
        <v>0</v>
      </c>
      <c r="X37" s="96" t="n">
        <f aca="false">IF(X31-X35&gt;0,X31-X35,0)</f>
        <v>10673000</v>
      </c>
      <c r="AA37" s="30" t="s">
        <v>55</v>
      </c>
      <c r="AB37" s="78"/>
      <c r="AC37" s="30" t="s">
        <v>55</v>
      </c>
      <c r="AD37" s="78"/>
      <c r="AE37" s="30" t="s">
        <v>55</v>
      </c>
      <c r="AF37" s="78"/>
      <c r="AG37" s="0"/>
      <c r="AH37" s="93"/>
      <c r="AI37" s="128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5" hidden="false" customHeight="true" outlineLevel="0" collapsed="false">
      <c r="A38" s="130" t="s">
        <v>56</v>
      </c>
      <c r="B38" s="131" t="n">
        <f aca="false">SUM(B36:B37)</f>
        <v>369500</v>
      </c>
      <c r="C38" s="132" t="n">
        <f aca="false">SUM(C36:C37)</f>
        <v>369500</v>
      </c>
      <c r="D38" s="133" t="n">
        <f aca="false">SUM(D36:D37)</f>
        <v>0</v>
      </c>
      <c r="E38" s="134" t="n">
        <f aca="false">SUM(E36:E37)</f>
        <v>703500</v>
      </c>
      <c r="F38" s="133" t="n">
        <f aca="false">SUM(F36:F37)</f>
        <v>800500</v>
      </c>
      <c r="G38" s="133" t="n">
        <f aca="false">SUM(G36:G37)</f>
        <v>897500</v>
      </c>
      <c r="H38" s="133" t="n">
        <f aca="false">SUM(H36:H37)</f>
        <v>994500</v>
      </c>
      <c r="I38" s="133" t="n">
        <f aca="false">SUM(I36:I37)</f>
        <v>1091500</v>
      </c>
      <c r="J38" s="133" t="n">
        <f aca="false">SUM(J36:J37)</f>
        <v>1188500</v>
      </c>
      <c r="K38" s="133" t="n">
        <f aca="false">SUM(K36:K37)</f>
        <v>1285500</v>
      </c>
      <c r="L38" s="133" t="n">
        <f aca="false">SUM(L36:L37)</f>
        <v>1382500</v>
      </c>
      <c r="M38" s="133" t="n">
        <f aca="false">SUM(M36:M37)</f>
        <v>1482500</v>
      </c>
      <c r="N38" s="133" t="n">
        <f aca="false">SUM(N36:N37)</f>
        <v>1582500</v>
      </c>
      <c r="O38" s="133" t="n">
        <f aca="false">SUM(O36:O37)</f>
        <v>1682500</v>
      </c>
      <c r="P38" s="133" t="n">
        <f aca="false">SUM(P36:P37)</f>
        <v>1782500</v>
      </c>
      <c r="Q38" s="133" t="n">
        <f aca="false">SUM(Q36:Q37)</f>
        <v>1882500</v>
      </c>
      <c r="R38" s="133" t="n">
        <f aca="false">SUM(R36:R37)</f>
        <v>1982500</v>
      </c>
      <c r="S38" s="133" t="n">
        <f aca="false">SUM(S36:S37)</f>
        <v>2082500</v>
      </c>
      <c r="T38" s="133"/>
      <c r="U38" s="133" t="e">
        <f aca="false">SUM(U36:U37)</f>
        <v>#N/A</v>
      </c>
      <c r="V38" s="133" t="e">
        <f aca="false">SUM(V36:V37)</f>
        <v>#N/A</v>
      </c>
      <c r="W38" s="135" t="n">
        <f aca="false">SUM(W36:W37)</f>
        <v>0</v>
      </c>
      <c r="X38" s="136" t="n">
        <f aca="false">SUM(X36:X37)</f>
        <v>26682500</v>
      </c>
      <c r="AA38" s="30" t="n">
        <v>-2000000</v>
      </c>
      <c r="AB38" s="36" t="n">
        <v>0</v>
      </c>
      <c r="AC38" s="30" t="n">
        <v>-2000000</v>
      </c>
      <c r="AD38" s="36" t="n">
        <v>0</v>
      </c>
      <c r="AE38" s="30" t="n">
        <v>-2000000</v>
      </c>
      <c r="AF38" s="137" t="n">
        <v>0</v>
      </c>
      <c r="AG38" s="0"/>
      <c r="AH38" s="93"/>
      <c r="AI38" s="128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5" hidden="false" customHeight="true" outlineLevel="0" collapsed="false">
      <c r="A39" s="138" t="s">
        <v>57</v>
      </c>
      <c r="B39" s="139"/>
      <c r="C39" s="139"/>
      <c r="D39" s="139"/>
      <c r="E39" s="140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2" t="n">
        <f aca="false">入力欄!D21</f>
        <v>0</v>
      </c>
      <c r="X39" s="143"/>
      <c r="AA39" s="30" t="n">
        <v>1</v>
      </c>
      <c r="AB39" s="36" t="n">
        <v>0.06</v>
      </c>
      <c r="AC39" s="30" t="n">
        <v>1</v>
      </c>
      <c r="AD39" s="36" t="n">
        <v>0.04</v>
      </c>
      <c r="AE39" s="30" t="n">
        <v>1</v>
      </c>
      <c r="AF39" s="137" t="n">
        <v>0.05105</v>
      </c>
      <c r="AG39" s="0"/>
      <c r="AH39" s="93"/>
      <c r="AI39" s="128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5" hidden="false" customHeight="true" outlineLevel="0" collapsed="false">
      <c r="A40" s="92" t="s">
        <v>58</v>
      </c>
      <c r="B40" s="93" t="n">
        <f aca="false">B67</f>
        <v>0</v>
      </c>
      <c r="C40" s="93" t="n">
        <f aca="false">C67</f>
        <v>0</v>
      </c>
      <c r="D40" s="93" t="n">
        <f aca="false">D67</f>
        <v>0</v>
      </c>
      <c r="E40" s="94" t="n">
        <f aca="false">E67</f>
        <v>0</v>
      </c>
      <c r="F40" s="93" t="n">
        <f aca="false">F67</f>
        <v>0</v>
      </c>
      <c r="G40" s="93" t="n">
        <f aca="false">G67</f>
        <v>0</v>
      </c>
      <c r="H40" s="93" t="n">
        <f aca="false">H67</f>
        <v>0</v>
      </c>
      <c r="I40" s="93" t="n">
        <f aca="false">I67</f>
        <v>0</v>
      </c>
      <c r="J40" s="93" t="n">
        <f aca="false">J67</f>
        <v>0</v>
      </c>
      <c r="K40" s="93" t="n">
        <f aca="false">K67</f>
        <v>0</v>
      </c>
      <c r="L40" s="93" t="n">
        <f aca="false">L67</f>
        <v>0</v>
      </c>
      <c r="M40" s="93" t="n">
        <f aca="false">M67</f>
        <v>0</v>
      </c>
      <c r="N40" s="93" t="n">
        <f aca="false">N67</f>
        <v>0</v>
      </c>
      <c r="O40" s="93" t="n">
        <f aca="false">O67</f>
        <v>0</v>
      </c>
      <c r="P40" s="93" t="n">
        <f aca="false">P67</f>
        <v>0</v>
      </c>
      <c r="Q40" s="93" t="n">
        <f aca="false">Q67</f>
        <v>0</v>
      </c>
      <c r="R40" s="93" t="n">
        <f aca="false">R67</f>
        <v>0</v>
      </c>
      <c r="S40" s="93" t="n">
        <f aca="false">S67</f>
        <v>0</v>
      </c>
      <c r="T40" s="93"/>
      <c r="U40" s="93" t="n">
        <f aca="false">U67</f>
        <v>0</v>
      </c>
      <c r="V40" s="93" t="n">
        <f aca="false">V67</f>
        <v>0</v>
      </c>
      <c r="W40" s="95" t="n">
        <f aca="false">W67</f>
        <v>0</v>
      </c>
      <c r="X40" s="144" t="n">
        <f aca="false">X67</f>
        <v>0</v>
      </c>
      <c r="Y40" s="145" t="n">
        <v>0.2</v>
      </c>
      <c r="AA40" s="30"/>
      <c r="AB40" s="36"/>
      <c r="AC40" s="30"/>
      <c r="AD40" s="36"/>
      <c r="AE40" s="30" t="n">
        <v>1950001</v>
      </c>
      <c r="AF40" s="137" t="n">
        <v>0.1021</v>
      </c>
      <c r="AG40" s="0"/>
      <c r="AH40" s="93"/>
      <c r="AI40" s="128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5" hidden="false" customHeight="true" outlineLevel="0" collapsed="false">
      <c r="A41" s="92" t="s">
        <v>59</v>
      </c>
      <c r="B41" s="93"/>
      <c r="C41" s="93"/>
      <c r="D41" s="93"/>
      <c r="E41" s="94" t="n">
        <f aca="false">IF(E39&lt;=2000,0,IF(E11*0.3&gt;E39,(E39-2000)*0.1,(E11*0.3-2000)*0.1))</f>
        <v>0</v>
      </c>
      <c r="F41" s="93" t="n">
        <f aca="false">IF(F39&lt;=2000,0,IF(F11*0.3&gt;F39,(F39-2000)*0.1,(F11*0.3-2000)*0.1))</f>
        <v>0</v>
      </c>
      <c r="G41" s="93" t="n">
        <f aca="false">IF(G39&lt;=2000,0,IF(G11*0.3&gt;G39,(G39-2000)*0.1,(G11*0.3-2000)*0.1))</f>
        <v>0</v>
      </c>
      <c r="H41" s="93" t="n">
        <f aca="false">IF(H39&lt;=2000,0,IF(H11*0.3&gt;H39,(H39-2000)*0.1,(H11*0.3-2000)*0.1))</f>
        <v>0</v>
      </c>
      <c r="I41" s="93" t="n">
        <f aca="false">IF(I39&lt;=2000,0,IF(I11*0.3&gt;I39,(I39-2000)*0.1,(I11*0.3-2000)*0.1))</f>
        <v>0</v>
      </c>
      <c r="J41" s="93" t="n">
        <f aca="false">IF(J39&lt;=2000,0,IF(J11*0.3&gt;J39,(J39-2000)*0.1,(J11*0.3-2000)*0.1))</f>
        <v>0</v>
      </c>
      <c r="K41" s="93" t="n">
        <f aca="false">IF(K39&lt;=2000,0,IF(K11*0.3&gt;K39,(K39-2000)*0.1,(K11*0.3-2000)*0.1))</f>
        <v>0</v>
      </c>
      <c r="L41" s="93" t="n">
        <f aca="false">IF(L39&lt;=2000,0,IF(L11*0.3&gt;L39,(L39-2000)*0.1,(L11*0.3-2000)*0.1))</f>
        <v>0</v>
      </c>
      <c r="M41" s="93" t="n">
        <f aca="false">IF(M39&lt;=2000,0,IF(M11*0.3&gt;M39,(M39-2000)*0.1,(M11*0.3-2000)*0.1))</f>
        <v>0</v>
      </c>
      <c r="N41" s="93" t="n">
        <f aca="false">IF(N39&lt;=2000,0,IF(N11*0.3&gt;N39,(N39-2000)*0.1,(N11*0.3-2000)*0.1))</f>
        <v>0</v>
      </c>
      <c r="O41" s="93" t="n">
        <f aca="false">IF(O39&lt;=2000,0,IF(O11*0.3&gt;O39,(O39-2000)*0.1,(O11*0.3-2000)*0.1))</f>
        <v>0</v>
      </c>
      <c r="P41" s="93" t="n">
        <f aca="false">IF(P39&lt;=2000,0,IF(P11*0.3&gt;P39,(P39-2000)*0.1,(P11*0.3-2000)*0.1))</f>
        <v>0</v>
      </c>
      <c r="Q41" s="93" t="n">
        <f aca="false">IF(Q39&lt;=2000,0,IF(Q11*0.3&gt;Q39,(Q39-2000)*0.1,(Q11*0.3-2000)*0.1))</f>
        <v>0</v>
      </c>
      <c r="R41" s="93" t="n">
        <f aca="false">IF(R39&lt;=2000,0,IF(R11*0.3&gt;R39,(R39-2000)*0.1,(R11*0.3-2000)*0.1))</f>
        <v>0</v>
      </c>
      <c r="S41" s="93" t="n">
        <f aca="false">IF(S39&lt;=2000,0,IF(S11*0.3&gt;S39,(S39-2000)*0.1,(S11*0.3-2000)*0.1))</f>
        <v>0</v>
      </c>
      <c r="T41" s="93"/>
      <c r="U41" s="93" t="n">
        <f aca="false">IF(U39&lt;=2000,0,IF(U11*0.3&gt;U39,(U39-2000)*0.1,(U11*0.3-2000)*0.1))</f>
        <v>0</v>
      </c>
      <c r="V41" s="93" t="n">
        <f aca="false">IF(V39&lt;=2000,0,IF(V11*0.3&gt;V39,(V39-2000)*0.1,(V11*0.3-2000)*0.1))</f>
        <v>0</v>
      </c>
      <c r="W41" s="95" t="n">
        <f aca="false">IF(W39&lt;=2000,0,IF(W11*0.3&gt;W39,(W39-2000)*0.1,(W11*0.3-2000)*0.1))</f>
        <v>0</v>
      </c>
      <c r="X41" s="144" t="n">
        <f aca="false">(X39-2000)*0.1</f>
        <v>-200</v>
      </c>
      <c r="AA41" s="30"/>
      <c r="AB41" s="36"/>
      <c r="AC41" s="30"/>
      <c r="AD41" s="36"/>
      <c r="AE41" s="30" t="n">
        <v>3300001</v>
      </c>
      <c r="AF41" s="137" t="n">
        <v>0.2042</v>
      </c>
      <c r="AG41" s="0"/>
      <c r="AH41" s="93"/>
      <c r="AI41" s="128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5" hidden="false" customHeight="true" outlineLevel="0" collapsed="false">
      <c r="A42" s="146" t="s">
        <v>60</v>
      </c>
      <c r="B42" s="93"/>
      <c r="C42" s="93"/>
      <c r="D42" s="93"/>
      <c r="E42" s="147" t="n">
        <f aca="false">IF(E41=0,0,IF((E39-2000)*(0.9-VLOOKUP(E69,$AE$38:$AF$45,2))&gt;E38*$Y$40,E38*$Y$40,(E39-2000)*(0.9-VLOOKUP(E69,$AE$38:$AF$45,2))))</f>
        <v>0</v>
      </c>
      <c r="F42" s="148" t="n">
        <f aca="false">IF(F41=0,0,IF((F39-2000)*(0.9-VLOOKUP(F69,$AE$38:$AF$45,2))&gt;F38*$Y$40,F38*$Y$40,(F39-2000)*(0.9-VLOOKUP(F69,$AE$38:$AF$45,2))))</f>
        <v>0</v>
      </c>
      <c r="G42" s="148" t="n">
        <f aca="false">IF(G41=0,0,IF((G39-2000)*(0.9-VLOOKUP(G69,$AE$38:$AF$45,2))&gt;G38*$Y$40,G38*$Y$40,(G39-2000)*(0.9-VLOOKUP(G69,$AE$38:$AF$45,2))))</f>
        <v>0</v>
      </c>
      <c r="H42" s="148" t="n">
        <f aca="false">IF(H41=0,0,IF((H39-2000)*(0.9-VLOOKUP(H69,$AE$38:$AF$45,2))&gt;H38*$Y$40,H38*$Y$40,(H39-2000)*(0.9-VLOOKUP(H69,$AE$38:$AF$45,2))))</f>
        <v>0</v>
      </c>
      <c r="I42" s="148" t="n">
        <f aca="false">IF(I41=0,0,IF((I39-2000)*(0.9-VLOOKUP(I69,$AE$38:$AF$45,2))&gt;I38*$Y$40,I38*$Y$40,(I39-2000)*(0.9-VLOOKUP(I69,$AE$38:$AF$45,2))))</f>
        <v>0</v>
      </c>
      <c r="J42" s="148" t="n">
        <f aca="false">IF(J41=0,0,IF((J39-2000)*(0.9-VLOOKUP(J69,$AE$38:$AF$45,2))&gt;J38*$Y$40,J38*$Y$40,(J39-2000)*(0.9-VLOOKUP(J69,$AE$38:$AF$45,2))))</f>
        <v>0</v>
      </c>
      <c r="K42" s="148" t="n">
        <f aca="false">IF(K41=0,0,IF((K39-2000)*(0.9-VLOOKUP(K69,$AE$38:$AF$45,2))&gt;K38*$Y$40,K38*$Y$40,(K39-2000)*(0.9-VLOOKUP(K69,$AE$38:$AF$45,2))))</f>
        <v>0</v>
      </c>
      <c r="L42" s="148" t="n">
        <f aca="false">IF(L41=0,0,IF((L39-2000)*(0.9-VLOOKUP(L69,$AE$38:$AF$45,2))&gt;L38*$Y$40,L38*$Y$40,(L39-2000)*(0.9-VLOOKUP(L69,$AE$38:$AF$45,2))))</f>
        <v>0</v>
      </c>
      <c r="M42" s="148" t="n">
        <f aca="false">IF(M41=0,0,IF((M39-2000)*(0.9-VLOOKUP(M69,$AE$38:$AF$45,2))&gt;M38*$Y$40,M38*$Y$40,(M39-2000)*(0.9-VLOOKUP(M69,$AE$38:$AF$45,2))))</f>
        <v>0</v>
      </c>
      <c r="N42" s="148" t="n">
        <f aca="false">IF(N41=0,0,IF((N39-2000)*(0.9-VLOOKUP(N69,$AE$38:$AF$45,2))&gt;N38*$Y$40,N38*$Y$40,(N39-2000)*(0.9-VLOOKUP(N69,$AE$38:$AF$45,2))))</f>
        <v>0</v>
      </c>
      <c r="O42" s="148" t="n">
        <f aca="false">IF(O41=0,0,IF((O39-2000)*(0.9-VLOOKUP(O69,$AE$38:$AF$45,2))&gt;O38*$Y$40,O38*$Y$40,(O39-2000)*(0.9-VLOOKUP(O69,$AE$38:$AF$45,2))))</f>
        <v>0</v>
      </c>
      <c r="P42" s="148" t="n">
        <f aca="false">IF(P41=0,0,IF((P39-2000)*(0.9-VLOOKUP(P69,$AE$38:$AF$45,2))&gt;P38*$Y$40,P38*$Y$40,(P39-2000)*(0.9-VLOOKUP(P69,$AE$38:$AF$45,2))))</f>
        <v>0</v>
      </c>
      <c r="Q42" s="148" t="n">
        <f aca="false">IF(Q41=0,0,IF((Q39-2000)*(0.9-VLOOKUP(Q69,$AE$38:$AF$45,2))&gt;Q38*$Y$40,Q38*$Y$40,(Q39-2000)*(0.9-VLOOKUP(Q69,$AE$38:$AF$45,2))))</f>
        <v>0</v>
      </c>
      <c r="R42" s="148" t="n">
        <f aca="false">IF(R41=0,0,IF((R39-2000)*(0.9-VLOOKUP(R69,$AE$38:$AF$45,2))&gt;R38*$Y$40,R38*$Y$40,(R39-2000)*(0.9-VLOOKUP(R69,$AE$38:$AF$45,2))))</f>
        <v>0</v>
      </c>
      <c r="S42" s="148" t="n">
        <f aca="false">IF(S41=0,0,IF((S39-2000)*(0.9-VLOOKUP(S69,$AE$38:$AF$45,2))&gt;S38*$Y$40,S38*$Y$40,(S39-2000)*(0.9-VLOOKUP(S69,$AE$38:$AF$45,2))))</f>
        <v>0</v>
      </c>
      <c r="T42" s="148"/>
      <c r="U42" s="148" t="n">
        <f aca="false">IF(U41=0,0,IF((U39-2000)*(0.9-VLOOKUP(U69,$AE$38:$AF$45,2))&gt;U38*$Y$40,U38*$Y$40,(U39-2000)*(0.9-VLOOKUP(U69,$AE$38:$AF$45,2))))</f>
        <v>0</v>
      </c>
      <c r="V42" s="148" t="n">
        <f aca="false">IF(V41=0,0,IF((V39-2000)*(0.9-VLOOKUP(V69,$AE$38:$AF$45,2))&gt;V38*$Y$40,V38*$Y$40,(V39-2000)*(0.9-VLOOKUP(V69,$AE$38:$AF$45,2))))</f>
        <v>0</v>
      </c>
      <c r="W42" s="149" t="n">
        <f aca="false">IF(W41=0,0,IF((W39-2000)*(0.9-VLOOKUP(W69,$AE$38:$AF$45,2))&gt;W38*$Y$40,W38*$Y$40,(W39-2000)*(0.9-VLOOKUP(W69,$AE$38:$AF$45,2))))</f>
        <v>0</v>
      </c>
      <c r="X42" s="144" t="n">
        <f aca="false">IF(X41=0,0,IF((X39-2000)*(0.9-VLOOKUP(X69,$AE$38:$AF$44,2))&gt;X38*$Y$40,X38*$Y$40,(X39-2000)*(0.9-VLOOKUP(X69,$AE$38:$AF$44,2))))</f>
        <v>-983.2</v>
      </c>
      <c r="AA42" s="30"/>
      <c r="AB42" s="36"/>
      <c r="AC42" s="30"/>
      <c r="AD42" s="36"/>
      <c r="AE42" s="30" t="n">
        <v>6950001</v>
      </c>
      <c r="AF42" s="137" t="n">
        <v>0.23483</v>
      </c>
      <c r="AG42" s="0"/>
      <c r="AH42" s="93"/>
      <c r="AI42" s="128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5" hidden="false" customHeight="true" outlineLevel="0" collapsed="false">
      <c r="A43" s="150" t="s">
        <v>61</v>
      </c>
      <c r="B43" s="151"/>
      <c r="C43" s="151"/>
      <c r="D43" s="151"/>
      <c r="E43" s="152" t="n">
        <f aca="false">SUM(E41:E42)</f>
        <v>0</v>
      </c>
      <c r="F43" s="151" t="n">
        <f aca="false">SUM(F41:F42)</f>
        <v>0</v>
      </c>
      <c r="G43" s="151" t="n">
        <f aca="false">SUM(G41:G42)</f>
        <v>0</v>
      </c>
      <c r="H43" s="151" t="n">
        <f aca="false">SUM(H41:H42)</f>
        <v>0</v>
      </c>
      <c r="I43" s="151" t="n">
        <f aca="false">SUM(I41:I42)</f>
        <v>0</v>
      </c>
      <c r="J43" s="151" t="n">
        <f aca="false">SUM(J41:J42)</f>
        <v>0</v>
      </c>
      <c r="K43" s="151" t="n">
        <f aca="false">SUM(K41:K42)</f>
        <v>0</v>
      </c>
      <c r="L43" s="151" t="n">
        <f aca="false">SUM(L41:L42)</f>
        <v>0</v>
      </c>
      <c r="M43" s="151" t="n">
        <f aca="false">SUM(M41:M42)</f>
        <v>0</v>
      </c>
      <c r="N43" s="151" t="n">
        <f aca="false">SUM(N41:N42)</f>
        <v>0</v>
      </c>
      <c r="O43" s="151" t="n">
        <f aca="false">SUM(O41:O42)</f>
        <v>0</v>
      </c>
      <c r="P43" s="151" t="n">
        <f aca="false">SUM(P41:P42)</f>
        <v>0</v>
      </c>
      <c r="Q43" s="151" t="n">
        <f aca="false">SUM(Q41:Q42)</f>
        <v>0</v>
      </c>
      <c r="R43" s="151" t="n">
        <f aca="false">SUM(R41:R42)</f>
        <v>0</v>
      </c>
      <c r="S43" s="151" t="n">
        <f aca="false">SUM(S41:S42)</f>
        <v>0</v>
      </c>
      <c r="T43" s="151"/>
      <c r="U43" s="151" t="n">
        <f aca="false">SUM(U41:U42)</f>
        <v>0</v>
      </c>
      <c r="V43" s="151" t="n">
        <f aca="false">SUM(V41:V42)</f>
        <v>0</v>
      </c>
      <c r="W43" s="153" t="n">
        <f aca="false">SUM(W41:W42)</f>
        <v>0</v>
      </c>
      <c r="X43" s="154" t="n">
        <f aca="false">SUM(X39:X41)</f>
        <v>-200</v>
      </c>
      <c r="AA43" s="30"/>
      <c r="AB43" s="36"/>
      <c r="AC43" s="30"/>
      <c r="AD43" s="36"/>
      <c r="AE43" s="30" t="n">
        <v>9000001</v>
      </c>
      <c r="AF43" s="137" t="n">
        <v>0.33693</v>
      </c>
      <c r="AG43" s="0"/>
      <c r="AH43" s="93"/>
      <c r="AI43" s="128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5" hidden="false" customHeight="true" outlineLevel="0" collapsed="false">
      <c r="A44" s="150" t="s">
        <v>62</v>
      </c>
      <c r="B44" s="151"/>
      <c r="C44" s="151"/>
      <c r="D44" s="151"/>
      <c r="E44" s="152" t="n">
        <f aca="false">SUM(E40:E42)</f>
        <v>0</v>
      </c>
      <c r="F44" s="151" t="n">
        <f aca="false">SUM(F40:F42)</f>
        <v>0</v>
      </c>
      <c r="G44" s="151" t="n">
        <f aca="false">SUM(G40:G42)</f>
        <v>0</v>
      </c>
      <c r="H44" s="151" t="n">
        <f aca="false">SUM(H40:H42)</f>
        <v>0</v>
      </c>
      <c r="I44" s="151" t="n">
        <f aca="false">SUM(I40:I42)</f>
        <v>0</v>
      </c>
      <c r="J44" s="151" t="n">
        <f aca="false">SUM(J40:J42)</f>
        <v>0</v>
      </c>
      <c r="K44" s="151" t="n">
        <f aca="false">SUM(K40:K42)</f>
        <v>0</v>
      </c>
      <c r="L44" s="151" t="n">
        <f aca="false">SUM(L40:L42)</f>
        <v>0</v>
      </c>
      <c r="M44" s="151" t="n">
        <f aca="false">SUM(M40:M42)</f>
        <v>0</v>
      </c>
      <c r="N44" s="151" t="n">
        <f aca="false">SUM(N40:N42)</f>
        <v>0</v>
      </c>
      <c r="O44" s="151" t="n">
        <f aca="false">SUM(O40:O42)</f>
        <v>0</v>
      </c>
      <c r="P44" s="151" t="n">
        <f aca="false">SUM(P40:P42)</f>
        <v>0</v>
      </c>
      <c r="Q44" s="151" t="n">
        <f aca="false">SUM(Q40:Q42)</f>
        <v>0</v>
      </c>
      <c r="R44" s="151" t="n">
        <f aca="false">SUM(R40:R42)</f>
        <v>0</v>
      </c>
      <c r="S44" s="151" t="n">
        <f aca="false">SUM(S40:S42)</f>
        <v>0</v>
      </c>
      <c r="T44" s="151"/>
      <c r="U44" s="151" t="n">
        <f aca="false">SUM(U40:U42)</f>
        <v>0</v>
      </c>
      <c r="V44" s="151" t="n">
        <f aca="false">SUM(V40:V42)</f>
        <v>0</v>
      </c>
      <c r="W44" s="153" t="n">
        <f aca="false">SUM(W40:W42)</f>
        <v>0</v>
      </c>
      <c r="X44" s="154" t="n">
        <f aca="false">SUM(X40:X42)</f>
        <v>-1183.2</v>
      </c>
      <c r="AA44" s="30"/>
      <c r="AB44" s="78"/>
      <c r="AC44" s="30"/>
      <c r="AD44" s="78"/>
      <c r="AE44" s="30" t="n">
        <v>18000001</v>
      </c>
      <c r="AF44" s="137" t="n">
        <v>0.4084</v>
      </c>
      <c r="AG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5" hidden="false" customHeight="true" outlineLevel="0" collapsed="false">
      <c r="A45" s="155" t="s">
        <v>63</v>
      </c>
      <c r="B45" s="55" t="n">
        <f aca="false">ROUNDUP(B32*0.1,-2)</f>
        <v>37000</v>
      </c>
      <c r="C45" s="55" t="n">
        <f aca="false">ROUNDUP(C32*0.1,-2)</f>
        <v>37000</v>
      </c>
      <c r="D45" s="156" t="n">
        <f aca="false">ROUNDUP(D32*0.1,-2)</f>
        <v>0</v>
      </c>
      <c r="E45" s="157" t="n">
        <f aca="false">ROUND(E32*$Y$40,0)</f>
        <v>140700</v>
      </c>
      <c r="F45" s="156" t="n">
        <f aca="false">ROUND(F32*$Y$40,0)</f>
        <v>160100</v>
      </c>
      <c r="G45" s="156" t="n">
        <f aca="false">ROUND(G32*$Y$40,0)</f>
        <v>179500</v>
      </c>
      <c r="H45" s="156" t="n">
        <f aca="false">ROUND(H32*$Y$40,0)</f>
        <v>198900</v>
      </c>
      <c r="I45" s="156" t="n">
        <f aca="false">ROUND(I32*$Y$40,0)</f>
        <v>218300</v>
      </c>
      <c r="J45" s="156" t="n">
        <f aca="false">ROUND(J32*$Y$40,0)</f>
        <v>237700</v>
      </c>
      <c r="K45" s="156" t="n">
        <f aca="false">ROUND(K32*$Y$40,0)</f>
        <v>257100</v>
      </c>
      <c r="L45" s="156" t="n">
        <f aca="false">ROUND(L32*$Y$40,0)</f>
        <v>276500</v>
      </c>
      <c r="M45" s="156" t="n">
        <f aca="false">ROUND(M32*$Y$40,0)</f>
        <v>296500</v>
      </c>
      <c r="N45" s="156" t="n">
        <f aca="false">ROUND(N32*$Y$40,0)</f>
        <v>316500</v>
      </c>
      <c r="O45" s="156" t="n">
        <f aca="false">ROUND(O32*$Y$40,0)</f>
        <v>336500</v>
      </c>
      <c r="P45" s="156" t="n">
        <f aca="false">ROUND(P32*$Y$40,0)</f>
        <v>356500</v>
      </c>
      <c r="Q45" s="156" t="n">
        <f aca="false">ROUND(Q32*$Y$40,0)</f>
        <v>376500</v>
      </c>
      <c r="R45" s="156" t="n">
        <f aca="false">ROUND(R32*$Y$40,0)</f>
        <v>396500</v>
      </c>
      <c r="S45" s="156" t="n">
        <f aca="false">ROUND(S32*$Y$40,0)</f>
        <v>416500</v>
      </c>
      <c r="T45" s="156"/>
      <c r="U45" s="156" t="n">
        <f aca="false">ROUND(U32*$Y$40,0)</f>
        <v>0</v>
      </c>
      <c r="V45" s="156" t="n">
        <f aca="false">ROUND(V32*$Y$40,0)</f>
        <v>0</v>
      </c>
      <c r="W45" s="158" t="n">
        <f aca="false">ROUND(W32*$Y$40,0)</f>
        <v>0</v>
      </c>
      <c r="X45" s="159" t="n">
        <f aca="false">ROUNDUP(X32*0.1,-2)</f>
        <v>2668300</v>
      </c>
      <c r="Z45" s="160"/>
      <c r="AA45" s="161"/>
      <c r="AB45" s="83"/>
      <c r="AC45" s="30"/>
      <c r="AD45" s="78"/>
      <c r="AE45" s="162" t="n">
        <v>40000001</v>
      </c>
      <c r="AF45" s="163" t="n">
        <v>0.45945</v>
      </c>
      <c r="AG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5" hidden="false" customHeight="true" outlineLevel="0" collapsed="false">
      <c r="A46" s="155" t="s">
        <v>64</v>
      </c>
      <c r="B46" s="164" t="n">
        <f aca="false">0.9-VLOOKUP(B69,$AE$38:$AF$44,2)</f>
        <v>0.6958</v>
      </c>
      <c r="C46" s="164" t="n">
        <f aca="false">0.9-VLOOKUP(C69,$AE$38:$AF$44,2)</f>
        <v>0.6958</v>
      </c>
      <c r="D46" s="165" t="n">
        <f aca="false">0.9-VLOOKUP(D69,$AE$38:$AF$44,2)</f>
        <v>0.9</v>
      </c>
      <c r="E46" s="166" t="n">
        <f aca="false">0.9-VLOOKUP(E69,$AE$38:$AF$45,2)</f>
        <v>0.66517</v>
      </c>
      <c r="F46" s="167" t="n">
        <f aca="false">0.9-VLOOKUP(F69,$AE$38:$AF$45,2)</f>
        <v>0.66517</v>
      </c>
      <c r="G46" s="167" t="n">
        <f aca="false">0.9-VLOOKUP(G69,$AE$38:$AF$45,2)</f>
        <v>0.66517</v>
      </c>
      <c r="H46" s="167" t="n">
        <f aca="false">0.9-VLOOKUP(H69,$AE$38:$AF$45,2)</f>
        <v>0.56307</v>
      </c>
      <c r="I46" s="167" t="n">
        <f aca="false">0.9-VLOOKUP(I69,$AE$38:$AF$45,2)</f>
        <v>0.56307</v>
      </c>
      <c r="J46" s="167" t="n">
        <f aca="false">0.9-VLOOKUP(J69,$AE$38:$AF$45,2)</f>
        <v>0.56307</v>
      </c>
      <c r="K46" s="167" t="n">
        <f aca="false">0.9-VLOOKUP(K69,$AE$38:$AF$45,2)</f>
        <v>0.56307</v>
      </c>
      <c r="L46" s="167" t="n">
        <f aca="false">0.9-VLOOKUP(L69,$AE$38:$AF$45,2)</f>
        <v>0.56307</v>
      </c>
      <c r="M46" s="167" t="n">
        <f aca="false">0.9-VLOOKUP(M69,$AE$38:$AF$45,2)</f>
        <v>0.56307</v>
      </c>
      <c r="N46" s="167" t="n">
        <f aca="false">0.9-VLOOKUP(N69,$AE$38:$AF$45,2)</f>
        <v>0.56307</v>
      </c>
      <c r="O46" s="167" t="n">
        <f aca="false">0.9-VLOOKUP(O69,$AE$38:$AF$45,2)</f>
        <v>0.56307</v>
      </c>
      <c r="P46" s="167" t="n">
        <f aca="false">0.9-VLOOKUP(P69,$AE$38:$AF$45,2)</f>
        <v>0.56307</v>
      </c>
      <c r="Q46" s="167" t="n">
        <f aca="false">0.9-VLOOKUP(Q69,$AE$38:$AF$45,2)</f>
        <v>0.4916</v>
      </c>
      <c r="R46" s="167" t="n">
        <f aca="false">0.9-VLOOKUP(R69,$AE$38:$AF$45,2)</f>
        <v>0.4916</v>
      </c>
      <c r="S46" s="167" t="n">
        <f aca="false">0.9-VLOOKUP(S69,$AE$38:$AF$45,2)</f>
        <v>0.4916</v>
      </c>
      <c r="T46" s="167"/>
      <c r="U46" s="167" t="n">
        <f aca="false">0.9-VLOOKUP(U69,$AE$38:$AF$45,2)</f>
        <v>0.9</v>
      </c>
      <c r="V46" s="167" t="n">
        <f aca="false">0.9-VLOOKUP(V69,$AE$38:$AF$45,2)</f>
        <v>0.9</v>
      </c>
      <c r="W46" s="168" t="n">
        <f aca="false">0.9-VLOOKUP(W69,$AE$38:$AF$45,2)</f>
        <v>0.9</v>
      </c>
      <c r="X46" s="169" t="n">
        <f aca="false">0.9-VLOOKUP(X69,$AE$38:$AF$44,2)</f>
        <v>0.4916</v>
      </c>
      <c r="AB46" s="0"/>
      <c r="AC46" s="126"/>
      <c r="AD46" s="170"/>
      <c r="AE46" s="126"/>
      <c r="AF46" s="170"/>
      <c r="AG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5" hidden="false" customHeight="true" outlineLevel="0" collapsed="false">
      <c r="A47" s="155" t="s">
        <v>65</v>
      </c>
      <c r="B47" s="55" t="n">
        <f aca="false">B45/B46+2000</f>
        <v>55176.2000574878</v>
      </c>
      <c r="C47" s="55" t="n">
        <f aca="false">C45/C46+2000</f>
        <v>55176.2000574878</v>
      </c>
      <c r="D47" s="156" t="n">
        <f aca="false">D45/D46+2000</f>
        <v>2000</v>
      </c>
      <c r="E47" s="157" t="n">
        <f aca="false">E45/E46+2000</f>
        <v>213524.87334065</v>
      </c>
      <c r="F47" s="156" t="n">
        <f aca="false">F45/F46+2000</f>
        <v>242690.34983538</v>
      </c>
      <c r="G47" s="156" t="n">
        <f aca="false">G45/G46+2000</f>
        <v>271855.826330111</v>
      </c>
      <c r="H47" s="156" t="n">
        <f aca="false">H45/H46+2000</f>
        <v>355242.048057968</v>
      </c>
      <c r="I47" s="156" t="n">
        <f aca="false">I45/I46+2000</f>
        <v>389696.023584989</v>
      </c>
      <c r="J47" s="156" t="n">
        <f aca="false">J45/J46+2000</f>
        <v>424149.999112011</v>
      </c>
      <c r="K47" s="156" t="n">
        <f aca="false">K45/K46+2000</f>
        <v>458603.974639033</v>
      </c>
      <c r="L47" s="156" t="n">
        <f aca="false">L45/L46+2000</f>
        <v>493057.950166054</v>
      </c>
      <c r="M47" s="156" t="n">
        <f aca="false">M45/M46+2000</f>
        <v>528577.512565045</v>
      </c>
      <c r="N47" s="156" t="n">
        <f aca="false">N45/N46+2000</f>
        <v>564097.074964036</v>
      </c>
      <c r="O47" s="156" t="n">
        <f aca="false">O45/O46+2000</f>
        <v>599616.637363028</v>
      </c>
      <c r="P47" s="156" t="n">
        <f aca="false">P45/P46+2000</f>
        <v>635136.199762019</v>
      </c>
      <c r="Q47" s="156" t="n">
        <f aca="false">Q45/Q46+2000</f>
        <v>767866.55817738</v>
      </c>
      <c r="R47" s="156" t="n">
        <f aca="false">R45/R46+2000</f>
        <v>808550.040683483</v>
      </c>
      <c r="S47" s="156" t="n">
        <f aca="false">S45/S46+2000</f>
        <v>849233.523189585</v>
      </c>
      <c r="T47" s="156"/>
      <c r="U47" s="156" t="n">
        <f aca="false">U45/U46+2000</f>
        <v>2000</v>
      </c>
      <c r="V47" s="156" t="n">
        <f aca="false">V45/V46+2000</f>
        <v>2000</v>
      </c>
      <c r="W47" s="171" t="n">
        <f aca="false">W45/W46+2000</f>
        <v>2000</v>
      </c>
      <c r="X47" s="159" t="n">
        <f aca="false">X45/X46+2000</f>
        <v>5429786.81855167</v>
      </c>
      <c r="AB47" s="0"/>
      <c r="AC47" s="30" t="s">
        <v>66</v>
      </c>
      <c r="AD47" s="78"/>
      <c r="AE47" s="30" t="s">
        <v>66</v>
      </c>
      <c r="AF47" s="78"/>
      <c r="AG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5" hidden="false" customHeight="true" outlineLevel="0" collapsed="false">
      <c r="A48" s="172" t="s">
        <v>67</v>
      </c>
      <c r="B48" s="173" t="n">
        <f aca="false">ROUNDDOWN(B36-B43*6/10,-2)</f>
        <v>221700</v>
      </c>
      <c r="C48" s="173" t="n">
        <f aca="false">ROUNDDOWN(C36-C43*6/10,-2)</f>
        <v>221700</v>
      </c>
      <c r="D48" s="173" t="n">
        <f aca="false">ROUNDDOWN(D36-D43*6/10,-2)</f>
        <v>0</v>
      </c>
      <c r="E48" s="173" t="n">
        <f aca="false">ROUNDDOWN(E36-E43*6/10,-2)</f>
        <v>422100</v>
      </c>
      <c r="F48" s="173" t="n">
        <f aca="false">ROUNDDOWN(F36-F43*6/10,-2)</f>
        <v>480300</v>
      </c>
      <c r="G48" s="173" t="n">
        <f aca="false">ROUNDDOWN(G36-G43*6/10,-2)</f>
        <v>538500</v>
      </c>
      <c r="H48" s="173" t="n">
        <f aca="false">ROUNDDOWN(H36-H43*6/10,-2)</f>
        <v>596700</v>
      </c>
      <c r="I48" s="173" t="n">
        <f aca="false">ROUNDDOWN(I36-I43*6/10,-2)</f>
        <v>654900</v>
      </c>
      <c r="J48" s="173" t="n">
        <f aca="false">ROUNDDOWN(J36-J43*6/10,-2)</f>
        <v>713100</v>
      </c>
      <c r="K48" s="173" t="n">
        <f aca="false">ROUNDDOWN(K36-K43*6/10,-2)</f>
        <v>771300</v>
      </c>
      <c r="L48" s="173" t="n">
        <f aca="false">ROUNDDOWN(L36-L43*6/10,-2)</f>
        <v>829500</v>
      </c>
      <c r="M48" s="173" t="n">
        <f aca="false">ROUNDDOWN(M36-M43*6/10,-2)</f>
        <v>889500</v>
      </c>
      <c r="N48" s="173" t="n">
        <f aca="false">ROUNDDOWN(N36-N43*6/10,-2)</f>
        <v>949500</v>
      </c>
      <c r="O48" s="173" t="n">
        <f aca="false">ROUNDDOWN(O36-O43*6/10,-2)</f>
        <v>1009500</v>
      </c>
      <c r="P48" s="173" t="n">
        <f aca="false">ROUNDDOWN(P36-P43*6/10,-2)</f>
        <v>1069500</v>
      </c>
      <c r="Q48" s="173" t="n">
        <f aca="false">ROUNDDOWN(Q36-Q43*6/10,-2)</f>
        <v>1129500</v>
      </c>
      <c r="R48" s="173" t="n">
        <f aca="false">ROUNDDOWN(R36-R43*6/10,-2)</f>
        <v>1189500</v>
      </c>
      <c r="S48" s="173" t="n">
        <f aca="false">ROUNDDOWN(S36-S43*6/10,-2)</f>
        <v>1249500</v>
      </c>
      <c r="T48" s="173"/>
      <c r="U48" s="173" t="e">
        <f aca="false">ROUNDDOWN(U36-U43*6/10,-2)</f>
        <v>#N/A</v>
      </c>
      <c r="V48" s="173" t="n">
        <f aca="false">ROUNDDOWN(V36-V43*6/10,-2)</f>
        <v>0</v>
      </c>
      <c r="W48" s="174" t="n">
        <f aca="false">ROUNDDOWN(W36-W43*6/10,-2)</f>
        <v>0</v>
      </c>
      <c r="X48" s="175" t="n">
        <f aca="false">ROUNDDOWN(X36-X43*6/10,-2)</f>
        <v>16009600</v>
      </c>
      <c r="AB48" s="0"/>
      <c r="AC48" s="30" t="n">
        <v>-2000000</v>
      </c>
      <c r="AD48" s="78" t="n">
        <v>0</v>
      </c>
      <c r="AE48" s="30" t="n">
        <v>-2000000</v>
      </c>
      <c r="AF48" s="176" t="n">
        <v>0</v>
      </c>
      <c r="AG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15" hidden="false" customHeight="true" outlineLevel="0" collapsed="false">
      <c r="A49" s="177" t="s">
        <v>68</v>
      </c>
      <c r="B49" s="161" t="n">
        <f aca="false">ROUNDDOWN(B37-B43*4/10,-2)</f>
        <v>147800</v>
      </c>
      <c r="C49" s="161" t="n">
        <f aca="false">ROUNDDOWN(C37-C43*4/10,-2)</f>
        <v>147800</v>
      </c>
      <c r="D49" s="161" t="n">
        <f aca="false">ROUNDDOWN(D37-D43*4/10,-2)</f>
        <v>0</v>
      </c>
      <c r="E49" s="161" t="n">
        <f aca="false">ROUNDDOWN(E37-E43*4/10,-2)</f>
        <v>281400</v>
      </c>
      <c r="F49" s="161" t="n">
        <f aca="false">ROUNDDOWN(F37-F43*4/10,-2)</f>
        <v>320200</v>
      </c>
      <c r="G49" s="161" t="n">
        <f aca="false">ROUNDDOWN(G37-G43*4/10,-2)</f>
        <v>359000</v>
      </c>
      <c r="H49" s="161" t="n">
        <f aca="false">ROUNDDOWN(H37-H43*4/10,-2)</f>
        <v>397800</v>
      </c>
      <c r="I49" s="161" t="n">
        <f aca="false">ROUNDDOWN(I37-I43*4/10,-2)</f>
        <v>436600</v>
      </c>
      <c r="J49" s="161" t="n">
        <f aca="false">ROUNDDOWN(J37-J43*4/10,-2)</f>
        <v>475400</v>
      </c>
      <c r="K49" s="161" t="n">
        <f aca="false">ROUNDDOWN(K37-K43*4/10,-2)</f>
        <v>514200</v>
      </c>
      <c r="L49" s="161" t="n">
        <f aca="false">ROUNDDOWN(L37-L43*4/10,-2)</f>
        <v>553000</v>
      </c>
      <c r="M49" s="161" t="n">
        <f aca="false">ROUNDDOWN(M37-M43*4/10,-2)</f>
        <v>593000</v>
      </c>
      <c r="N49" s="161" t="n">
        <f aca="false">ROUNDDOWN(N37-N43*4/10,-2)</f>
        <v>633000</v>
      </c>
      <c r="O49" s="161" t="n">
        <f aca="false">ROUNDDOWN(O37-O43*4/10,-2)</f>
        <v>673000</v>
      </c>
      <c r="P49" s="161" t="n">
        <f aca="false">ROUNDDOWN(P37-P43*4/10,-2)</f>
        <v>713000</v>
      </c>
      <c r="Q49" s="161" t="n">
        <f aca="false">ROUNDDOWN(Q37-Q43*4/10,-2)</f>
        <v>753000</v>
      </c>
      <c r="R49" s="161" t="n">
        <f aca="false">ROUNDDOWN(R37-R43*4/10,-2)</f>
        <v>793000</v>
      </c>
      <c r="S49" s="161" t="n">
        <f aca="false">ROUNDDOWN(S37-S43*4/10,-2)</f>
        <v>833000</v>
      </c>
      <c r="T49" s="161"/>
      <c r="U49" s="161" t="e">
        <f aca="false">ROUNDDOWN(U37-U43*4/10,-2)</f>
        <v>#N/A</v>
      </c>
      <c r="V49" s="161" t="n">
        <f aca="false">ROUNDDOWN(V37-V43*4/10,-2)</f>
        <v>0</v>
      </c>
      <c r="W49" s="178" t="n">
        <f aca="false">ROUNDDOWN(W37-W43*4/10,-2)</f>
        <v>0</v>
      </c>
      <c r="X49" s="179" t="n">
        <f aca="false">ROUNDDOWN(X37-X43*4/10,-2)</f>
        <v>10673000</v>
      </c>
      <c r="AB49" s="0"/>
      <c r="AC49" s="30" t="n">
        <v>1</v>
      </c>
      <c r="AD49" s="78" t="n">
        <v>0</v>
      </c>
      <c r="AE49" s="30" t="n">
        <v>1</v>
      </c>
      <c r="AF49" s="176" t="n">
        <v>0</v>
      </c>
      <c r="AG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5" hidden="false" customHeight="true" outlineLevel="0" collapsed="false">
      <c r="A50" s="180" t="s">
        <v>69</v>
      </c>
      <c r="B50" s="181" t="n">
        <v>3000</v>
      </c>
      <c r="C50" s="181" t="n">
        <v>3000</v>
      </c>
      <c r="D50" s="182" t="n">
        <v>3000</v>
      </c>
      <c r="E50" s="183" t="n">
        <v>3500</v>
      </c>
      <c r="F50" s="182" t="n">
        <v>3500</v>
      </c>
      <c r="G50" s="182" t="n">
        <v>3500</v>
      </c>
      <c r="H50" s="182" t="n">
        <v>3500</v>
      </c>
      <c r="I50" s="182" t="n">
        <v>3500</v>
      </c>
      <c r="J50" s="182" t="n">
        <v>3500</v>
      </c>
      <c r="K50" s="182" t="n">
        <v>3500</v>
      </c>
      <c r="L50" s="182" t="n">
        <v>3500</v>
      </c>
      <c r="M50" s="182" t="n">
        <v>3500</v>
      </c>
      <c r="N50" s="182" t="n">
        <v>3500</v>
      </c>
      <c r="O50" s="182" t="n">
        <v>3500</v>
      </c>
      <c r="P50" s="182" t="n">
        <v>3500</v>
      </c>
      <c r="Q50" s="182" t="n">
        <v>3500</v>
      </c>
      <c r="R50" s="182" t="n">
        <v>3500</v>
      </c>
      <c r="S50" s="182" t="n">
        <v>3500</v>
      </c>
      <c r="T50" s="182"/>
      <c r="U50" s="182" t="n">
        <v>3500</v>
      </c>
      <c r="V50" s="182" t="n">
        <v>3500</v>
      </c>
      <c r="W50" s="184" t="n">
        <v>3500</v>
      </c>
      <c r="X50" s="185" t="n">
        <v>3000</v>
      </c>
      <c r="AB50" s="0"/>
      <c r="AC50" s="30"/>
      <c r="AD50" s="78"/>
      <c r="AE50" s="30" t="n">
        <v>1950001</v>
      </c>
      <c r="AF50" s="176" t="n">
        <v>99547.5</v>
      </c>
      <c r="AG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15" hidden="false" customHeight="true" outlineLevel="0" collapsed="false">
      <c r="A51" s="186" t="s">
        <v>70</v>
      </c>
      <c r="B51" s="55" t="n">
        <v>1000</v>
      </c>
      <c r="C51" s="55" t="n">
        <v>1000</v>
      </c>
      <c r="D51" s="187" t="n">
        <v>1000</v>
      </c>
      <c r="E51" s="188" t="n">
        <v>1500</v>
      </c>
      <c r="F51" s="187" t="n">
        <v>1500</v>
      </c>
      <c r="G51" s="187" t="n">
        <v>1500</v>
      </c>
      <c r="H51" s="187" t="n">
        <v>1500</v>
      </c>
      <c r="I51" s="187" t="n">
        <v>1500</v>
      </c>
      <c r="J51" s="187" t="n">
        <v>1500</v>
      </c>
      <c r="K51" s="187" t="n">
        <v>1500</v>
      </c>
      <c r="L51" s="187" t="n">
        <v>1500</v>
      </c>
      <c r="M51" s="187" t="n">
        <v>1500</v>
      </c>
      <c r="N51" s="187" t="n">
        <v>1500</v>
      </c>
      <c r="O51" s="187" t="n">
        <v>1500</v>
      </c>
      <c r="P51" s="187" t="n">
        <v>1500</v>
      </c>
      <c r="Q51" s="187" t="n">
        <v>1500</v>
      </c>
      <c r="R51" s="187" t="n">
        <v>1500</v>
      </c>
      <c r="S51" s="187" t="n">
        <v>1500</v>
      </c>
      <c r="T51" s="187"/>
      <c r="U51" s="187" t="n">
        <v>1500</v>
      </c>
      <c r="V51" s="187" t="n">
        <v>1500</v>
      </c>
      <c r="W51" s="189" t="n">
        <v>1500</v>
      </c>
      <c r="X51" s="190" t="n">
        <v>1000</v>
      </c>
      <c r="AB51" s="0"/>
      <c r="AC51" s="30"/>
      <c r="AD51" s="78"/>
      <c r="AE51" s="30" t="n">
        <v>3300001</v>
      </c>
      <c r="AF51" s="176" t="n">
        <v>436477.5</v>
      </c>
      <c r="AG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5" hidden="false" customHeight="true" outlineLevel="0" collapsed="false">
      <c r="A52" s="191" t="s">
        <v>71</v>
      </c>
      <c r="B52" s="192" t="n">
        <f aca="false">B48+B50</f>
        <v>224700</v>
      </c>
      <c r="C52" s="192" t="n">
        <f aca="false">C48+C50</f>
        <v>224700</v>
      </c>
      <c r="D52" s="192" t="n">
        <f aca="false">D48+D50</f>
        <v>3000</v>
      </c>
      <c r="E52" s="192" t="n">
        <f aca="false">E48+E50</f>
        <v>425600</v>
      </c>
      <c r="F52" s="192" t="n">
        <f aca="false">F48+F50</f>
        <v>483800</v>
      </c>
      <c r="G52" s="192" t="n">
        <f aca="false">G48+G50</f>
        <v>542000</v>
      </c>
      <c r="H52" s="192" t="n">
        <f aca="false">H48+H50</f>
        <v>600200</v>
      </c>
      <c r="I52" s="192" t="n">
        <f aca="false">I48+I50</f>
        <v>658400</v>
      </c>
      <c r="J52" s="192" t="n">
        <f aca="false">J48+J50</f>
        <v>716600</v>
      </c>
      <c r="K52" s="192" t="n">
        <f aca="false">K48+K50</f>
        <v>774800</v>
      </c>
      <c r="L52" s="192" t="n">
        <f aca="false">L48+L50</f>
        <v>833000</v>
      </c>
      <c r="M52" s="192" t="n">
        <f aca="false">M48+M50</f>
        <v>893000</v>
      </c>
      <c r="N52" s="192" t="n">
        <f aca="false">N48+N50</f>
        <v>953000</v>
      </c>
      <c r="O52" s="192" t="n">
        <f aca="false">O48+O50</f>
        <v>1013000</v>
      </c>
      <c r="P52" s="192" t="n">
        <f aca="false">P48+P50</f>
        <v>1073000</v>
      </c>
      <c r="Q52" s="192" t="n">
        <f aca="false">Q48+Q50</f>
        <v>1133000</v>
      </c>
      <c r="R52" s="192" t="n">
        <f aca="false">R48+R50</f>
        <v>1193000</v>
      </c>
      <c r="S52" s="192" t="n">
        <f aca="false">S48+S50</f>
        <v>1253000</v>
      </c>
      <c r="T52" s="192"/>
      <c r="U52" s="192" t="e">
        <f aca="false">U48+U50</f>
        <v>#N/A</v>
      </c>
      <c r="V52" s="192" t="n">
        <f aca="false">V48+V50</f>
        <v>3500</v>
      </c>
      <c r="W52" s="193" t="n">
        <f aca="false">W48+W50</f>
        <v>3500</v>
      </c>
      <c r="X52" s="194" t="n">
        <f aca="false">X48+X50</f>
        <v>16012600</v>
      </c>
      <c r="AB52" s="0"/>
      <c r="AC52" s="30"/>
      <c r="AD52" s="78"/>
      <c r="AE52" s="30" t="n">
        <v>6950001</v>
      </c>
      <c r="AF52" s="176" t="n">
        <v>649356</v>
      </c>
      <c r="AG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15" hidden="false" customHeight="true" outlineLevel="0" collapsed="false">
      <c r="A53" s="195" t="s">
        <v>72</v>
      </c>
      <c r="B53" s="1" t="n">
        <f aca="false">B49+B51</f>
        <v>148800</v>
      </c>
      <c r="C53" s="1" t="n">
        <f aca="false">C49+C51</f>
        <v>148800</v>
      </c>
      <c r="D53" s="1" t="n">
        <f aca="false">D49+D51</f>
        <v>1000</v>
      </c>
      <c r="E53" s="1" t="n">
        <f aca="false">E49+E51</f>
        <v>282900</v>
      </c>
      <c r="F53" s="1" t="n">
        <f aca="false">F49+F51</f>
        <v>321700</v>
      </c>
      <c r="G53" s="1" t="n">
        <f aca="false">G49+G51</f>
        <v>360500</v>
      </c>
      <c r="H53" s="1" t="n">
        <f aca="false">H49+H51</f>
        <v>399300</v>
      </c>
      <c r="I53" s="1" t="n">
        <f aca="false">I49+I51</f>
        <v>438100</v>
      </c>
      <c r="J53" s="1" t="n">
        <f aca="false">J49+J51</f>
        <v>476900</v>
      </c>
      <c r="K53" s="1" t="n">
        <f aca="false">K49+K51</f>
        <v>515700</v>
      </c>
      <c r="L53" s="1" t="n">
        <f aca="false">L49+L51</f>
        <v>554500</v>
      </c>
      <c r="M53" s="1" t="n">
        <f aca="false">M49+M51</f>
        <v>594500</v>
      </c>
      <c r="N53" s="1" t="n">
        <f aca="false">N49+N51</f>
        <v>634500</v>
      </c>
      <c r="O53" s="1" t="n">
        <f aca="false">O49+O51</f>
        <v>674500</v>
      </c>
      <c r="P53" s="1" t="n">
        <f aca="false">P49+P51</f>
        <v>714500</v>
      </c>
      <c r="Q53" s="1" t="n">
        <f aca="false">Q49+Q51</f>
        <v>754500</v>
      </c>
      <c r="R53" s="1" t="n">
        <f aca="false">R49+R51</f>
        <v>794500</v>
      </c>
      <c r="S53" s="1" t="n">
        <f aca="false">S49+S51</f>
        <v>834500</v>
      </c>
      <c r="U53" s="1" t="e">
        <f aca="false">U49+U51</f>
        <v>#N/A</v>
      </c>
      <c r="V53" s="1" t="n">
        <f aca="false">V49+V51</f>
        <v>1500</v>
      </c>
      <c r="W53" s="59" t="n">
        <f aca="false">W49+W51</f>
        <v>1500</v>
      </c>
      <c r="X53" s="56" t="n">
        <f aca="false">X49+X51</f>
        <v>10674000</v>
      </c>
      <c r="AB53" s="0"/>
      <c r="AC53" s="30"/>
      <c r="AD53" s="78"/>
      <c r="AE53" s="30" t="n">
        <v>9000001</v>
      </c>
      <c r="AF53" s="176" t="n">
        <v>1568256</v>
      </c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15" hidden="false" customHeight="true" outlineLevel="0" collapsed="false">
      <c r="A54" s="196" t="s">
        <v>73</v>
      </c>
      <c r="B54" s="4" t="n">
        <f aca="false">SUM(B52:B53)</f>
        <v>373500</v>
      </c>
      <c r="C54" s="4" t="n">
        <f aca="false">SUM(C52:C53)</f>
        <v>373500</v>
      </c>
      <c r="D54" s="4" t="n">
        <f aca="false">SUM(D52:D53)</f>
        <v>4000</v>
      </c>
      <c r="E54" s="197" t="n">
        <f aca="false">SUM(E52:E53)</f>
        <v>708500</v>
      </c>
      <c r="F54" s="4" t="n">
        <f aca="false">SUM(F52:F53)</f>
        <v>805500</v>
      </c>
      <c r="G54" s="4" t="n">
        <f aca="false">SUM(G52:G53)</f>
        <v>902500</v>
      </c>
      <c r="H54" s="4" t="n">
        <f aca="false">SUM(H52:H53)</f>
        <v>999500</v>
      </c>
      <c r="I54" s="4" t="n">
        <f aca="false">SUM(I52:I53)</f>
        <v>1096500</v>
      </c>
      <c r="J54" s="4" t="n">
        <f aca="false">SUM(J52:J53)</f>
        <v>1193500</v>
      </c>
      <c r="K54" s="4" t="n">
        <f aca="false">SUM(K52:K53)</f>
        <v>1290500</v>
      </c>
      <c r="L54" s="4" t="n">
        <f aca="false">SUM(L52:L53)</f>
        <v>1387500</v>
      </c>
      <c r="M54" s="4" t="n">
        <f aca="false">SUM(M52:M53)</f>
        <v>1487500</v>
      </c>
      <c r="N54" s="4" t="n">
        <f aca="false">SUM(N52:N53)</f>
        <v>1587500</v>
      </c>
      <c r="O54" s="4" t="n">
        <f aca="false">SUM(O52:O53)</f>
        <v>1687500</v>
      </c>
      <c r="P54" s="4" t="n">
        <f aca="false">SUM(P52:P53)</f>
        <v>1787500</v>
      </c>
      <c r="Q54" s="4" t="n">
        <f aca="false">SUM(Q52:Q53)</f>
        <v>1887500</v>
      </c>
      <c r="R54" s="4" t="n">
        <f aca="false">SUM(R52:R53)</f>
        <v>1987500</v>
      </c>
      <c r="S54" s="4" t="n">
        <f aca="false">SUM(S52:S53)</f>
        <v>2087500</v>
      </c>
      <c r="T54" s="4"/>
      <c r="U54" s="4" t="e">
        <f aca="false">SUM(U52:U53)</f>
        <v>#N/A</v>
      </c>
      <c r="V54" s="4" t="n">
        <f aca="false">SUM(V52:V53)</f>
        <v>5000</v>
      </c>
      <c r="W54" s="198" t="n">
        <f aca="false">SUM(W52:W53)</f>
        <v>5000</v>
      </c>
      <c r="X54" s="199" t="n">
        <f aca="false">SUM(X52:X53)</f>
        <v>26686600</v>
      </c>
      <c r="AB54" s="0"/>
      <c r="AC54" s="30"/>
      <c r="AD54" s="78"/>
      <c r="AE54" s="30" t="n">
        <v>18000001</v>
      </c>
      <c r="AF54" s="176" t="n">
        <v>2854716</v>
      </c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15" hidden="false" customHeight="true" outlineLevel="0" collapsed="false">
      <c r="A55" s="200" t="s">
        <v>74</v>
      </c>
      <c r="B55" s="57"/>
      <c r="C55" s="57"/>
      <c r="D55" s="201"/>
      <c r="E55" s="202" t="n">
        <f aca="false">E43/E38</f>
        <v>0</v>
      </c>
      <c r="F55" s="203" t="n">
        <f aca="false">F43/F38</f>
        <v>0</v>
      </c>
      <c r="G55" s="203" t="n">
        <f aca="false">G43/G38</f>
        <v>0</v>
      </c>
      <c r="H55" s="203" t="n">
        <f aca="false">H43/H38</f>
        <v>0</v>
      </c>
      <c r="I55" s="203" t="n">
        <f aca="false">I43/I38</f>
        <v>0</v>
      </c>
      <c r="J55" s="203" t="n">
        <f aca="false">J43/J38</f>
        <v>0</v>
      </c>
      <c r="K55" s="203" t="n">
        <f aca="false">K43/K38</f>
        <v>0</v>
      </c>
      <c r="L55" s="203" t="n">
        <f aca="false">L43/L38</f>
        <v>0</v>
      </c>
      <c r="M55" s="203" t="n">
        <f aca="false">M43/M38</f>
        <v>0</v>
      </c>
      <c r="N55" s="203" t="n">
        <f aca="false">N43/N38</f>
        <v>0</v>
      </c>
      <c r="O55" s="203" t="n">
        <f aca="false">O43/O38</f>
        <v>0</v>
      </c>
      <c r="P55" s="203" t="n">
        <f aca="false">P43/P38</f>
        <v>0</v>
      </c>
      <c r="Q55" s="203" t="n">
        <f aca="false">Q43/Q38</f>
        <v>0</v>
      </c>
      <c r="R55" s="203" t="n">
        <f aca="false">R43/R38</f>
        <v>0</v>
      </c>
      <c r="S55" s="203" t="n">
        <f aca="false">S43/S38</f>
        <v>0</v>
      </c>
      <c r="T55" s="203"/>
      <c r="U55" s="203" t="e">
        <f aca="false">U43/U38</f>
        <v>#N/A</v>
      </c>
      <c r="V55" s="203" t="e">
        <f aca="false">V43/V38</f>
        <v>#N/A</v>
      </c>
      <c r="W55" s="204" t="e">
        <f aca="false">W43/W38</f>
        <v>#DIV/0!</v>
      </c>
      <c r="X55" s="205"/>
      <c r="AB55" s="0"/>
      <c r="AC55" s="30"/>
      <c r="AD55" s="78"/>
      <c r="AE55" s="162" t="n">
        <v>40000001</v>
      </c>
      <c r="AF55" s="206" t="n">
        <v>4896716</v>
      </c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5" hidden="false" customHeight="true" outlineLevel="0" collapsed="false">
      <c r="A56" s="207" t="s">
        <v>75</v>
      </c>
      <c r="B56" s="57"/>
      <c r="C56" s="57"/>
      <c r="D56" s="0"/>
      <c r="E56" s="58"/>
      <c r="W56" s="198"/>
      <c r="X56" s="56"/>
      <c r="AB56" s="0"/>
      <c r="AC56" s="208" t="s">
        <v>76</v>
      </c>
      <c r="AD56" s="208"/>
      <c r="AE56" s="208" t="s">
        <v>77</v>
      </c>
      <c r="AF56" s="208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15" hidden="false" customHeight="true" outlineLevel="0" collapsed="false">
      <c r="A57" s="209" t="s">
        <v>21</v>
      </c>
      <c r="B57" s="181" t="n">
        <f aca="false">B9</f>
        <v>7000000</v>
      </c>
      <c r="C57" s="210" t="n">
        <f aca="false">C9</f>
        <v>7000000</v>
      </c>
      <c r="D57" s="192" t="n">
        <f aca="false">D9</f>
        <v>0</v>
      </c>
      <c r="E57" s="211" t="n">
        <f aca="false">E9</f>
        <v>11000000</v>
      </c>
      <c r="F57" s="192" t="n">
        <f aca="false">F9</f>
        <v>12000000</v>
      </c>
      <c r="G57" s="192" t="n">
        <f aca="false">G9</f>
        <v>13000000</v>
      </c>
      <c r="H57" s="192" t="n">
        <f aca="false">H9</f>
        <v>14000000</v>
      </c>
      <c r="I57" s="192" t="n">
        <f aca="false">I9</f>
        <v>15000000</v>
      </c>
      <c r="J57" s="192" t="n">
        <f aca="false">J9</f>
        <v>16000000</v>
      </c>
      <c r="K57" s="192" t="n">
        <f aca="false">K9</f>
        <v>17000000</v>
      </c>
      <c r="L57" s="192" t="n">
        <f aca="false">L9</f>
        <v>18000000</v>
      </c>
      <c r="M57" s="192" t="n">
        <f aca="false">M9</f>
        <v>19000000</v>
      </c>
      <c r="N57" s="192" t="n">
        <f aca="false">N9</f>
        <v>20000000</v>
      </c>
      <c r="O57" s="192" t="n">
        <f aca="false">O9</f>
        <v>21000000</v>
      </c>
      <c r="P57" s="192" t="n">
        <f aca="false">P9</f>
        <v>22000000</v>
      </c>
      <c r="Q57" s="192" t="n">
        <f aca="false">Q9</f>
        <v>23000000</v>
      </c>
      <c r="R57" s="192" t="n">
        <f aca="false">R9</f>
        <v>24000000</v>
      </c>
      <c r="S57" s="192" t="n">
        <f aca="false">S9</f>
        <v>25000000</v>
      </c>
      <c r="T57" s="192"/>
      <c r="U57" s="192" t="n">
        <f aca="false">U9</f>
        <v>0</v>
      </c>
      <c r="V57" s="192" t="n">
        <f aca="false">V9</f>
        <v>0</v>
      </c>
      <c r="W57" s="193" t="n">
        <f aca="false">W9</f>
        <v>0</v>
      </c>
      <c r="X57" s="194" t="n">
        <f aca="false">X9</f>
        <v>300000000</v>
      </c>
      <c r="AB57" s="0"/>
      <c r="AC57" s="212" t="s">
        <v>32</v>
      </c>
      <c r="AD57" s="213" t="n">
        <v>330000</v>
      </c>
      <c r="AE57" s="214" t="s">
        <v>32</v>
      </c>
      <c r="AF57" s="213" t="n">
        <v>380000</v>
      </c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15" hidden="false" customHeight="true" outlineLevel="0" collapsed="false">
      <c r="A58" s="215" t="s">
        <v>13</v>
      </c>
      <c r="B58" s="55" t="n">
        <f aca="false">B57*VLOOKUP(B57,$AE$6:$AF$11,2)+VLOOKUP(B57,$AE$14:$AF$19,2)</f>
        <v>1900000</v>
      </c>
      <c r="C58" s="57" t="n">
        <f aca="false">C57*VLOOKUP(C57,$AE$6:$AF$11,2)+VLOOKUP(C57,$AE$14:$AF$19,2)</f>
        <v>1900000</v>
      </c>
      <c r="D58" s="1" t="n">
        <f aca="false">D57*VLOOKUP(D57,$AE$6:$AF$11,2)+VLOOKUP(D57,$AE$14:$AF$19,2)</f>
        <v>650000</v>
      </c>
      <c r="E58" s="58" t="n">
        <f aca="false">E57*VLOOKUP(E57,$AE$6:$AF$12,2)+VLOOKUP(E57,$AE$14:$AF$20,2)</f>
        <v>2200000</v>
      </c>
      <c r="F58" s="1" t="n">
        <f aca="false">F57*VLOOKUP(F57,$AE$6:$AF$12,2)+VLOOKUP(F57,$AE$14:$AF$20,2)</f>
        <v>2200000</v>
      </c>
      <c r="G58" s="1" t="n">
        <f aca="false">G57*VLOOKUP(G57,$AE$6:$AF$12,2)+VLOOKUP(G57,$AE$14:$AF$20,2)</f>
        <v>2200000</v>
      </c>
      <c r="H58" s="1" t="n">
        <f aca="false">H57*VLOOKUP(H57,$AE$6:$AF$12,2)+VLOOKUP(H57,$AE$14:$AF$20,2)</f>
        <v>2200000</v>
      </c>
      <c r="I58" s="1" t="n">
        <f aca="false">I57*VLOOKUP(I57,$AE$6:$AF$12,2)+VLOOKUP(I57,$AE$14:$AF$20,2)</f>
        <v>2200000</v>
      </c>
      <c r="J58" s="1" t="n">
        <f aca="false">J57*VLOOKUP(J57,$AE$6:$AF$12,2)+VLOOKUP(J57,$AE$14:$AF$20,2)</f>
        <v>2200000</v>
      </c>
      <c r="K58" s="1" t="n">
        <f aca="false">K57*VLOOKUP(K57,$AE$6:$AF$12,2)+VLOOKUP(K57,$AE$14:$AF$20,2)</f>
        <v>2200000</v>
      </c>
      <c r="L58" s="1" t="n">
        <f aca="false">L57*VLOOKUP(L57,$AE$6:$AF$12,2)+VLOOKUP(L57,$AE$14:$AF$20,2)</f>
        <v>2200000</v>
      </c>
      <c r="M58" s="1" t="n">
        <f aca="false">M57*VLOOKUP(M57,$AE$6:$AF$12,2)+VLOOKUP(M57,$AE$14:$AF$20,2)</f>
        <v>2200000</v>
      </c>
      <c r="N58" s="1" t="n">
        <f aca="false">N57*VLOOKUP(N57,$AE$6:$AF$12,2)+VLOOKUP(N57,$AE$14:$AF$20,2)</f>
        <v>2200000</v>
      </c>
      <c r="O58" s="1" t="n">
        <f aca="false">O57*VLOOKUP(O57,$AE$6:$AF$12,2)+VLOOKUP(O57,$AE$14:$AF$20,2)</f>
        <v>2200000</v>
      </c>
      <c r="P58" s="1" t="n">
        <f aca="false">P57*VLOOKUP(P57,$AE$6:$AF$12,2)+VLOOKUP(P57,$AE$14:$AF$20,2)</f>
        <v>2200000</v>
      </c>
      <c r="Q58" s="1" t="n">
        <f aca="false">Q57*VLOOKUP(Q57,$AE$6:$AF$12,2)+VLOOKUP(Q57,$AE$14:$AF$20,2)</f>
        <v>2200000</v>
      </c>
      <c r="R58" s="1" t="n">
        <f aca="false">R57*VLOOKUP(R57,$AE$6:$AF$12,2)+VLOOKUP(R57,$AE$14:$AF$20,2)</f>
        <v>2200000</v>
      </c>
      <c r="S58" s="1" t="n">
        <f aca="false">S57*VLOOKUP(S57,$AE$6:$AF$12,2)+VLOOKUP(S57,$AE$14:$AF$20,2)</f>
        <v>2200000</v>
      </c>
      <c r="U58" s="1" t="n">
        <f aca="false">U57*VLOOKUP(U57,$AE$6:$AF$12,2)+VLOOKUP(U57,$AE$14:$AF$20,2)</f>
        <v>650000</v>
      </c>
      <c r="V58" s="1" t="n">
        <f aca="false">V57*VLOOKUP(V57,$AE$6:$AF$12,2)+VLOOKUP(V57,$AE$14:$AF$20,2)</f>
        <v>650000</v>
      </c>
      <c r="W58" s="59" t="n">
        <f aca="false">W57*VLOOKUP(W57,$AE$6:$AF$12,2)+VLOOKUP(W57,$AE$14:$AF$20,2)</f>
        <v>650000</v>
      </c>
      <c r="X58" s="60" t="n">
        <f aca="false">X57*VLOOKUP(X57,$AE$6:$AF$12,2)+VLOOKUP(X57,$AE$14:$AF$20,2)</f>
        <v>2200000</v>
      </c>
      <c r="AB58" s="0"/>
      <c r="AC58" s="212" t="s">
        <v>29</v>
      </c>
      <c r="AD58" s="213" t="n">
        <v>330000</v>
      </c>
      <c r="AE58" s="214" t="s">
        <v>29</v>
      </c>
      <c r="AF58" s="213" t="n">
        <v>380000</v>
      </c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15" hidden="false" customHeight="true" outlineLevel="0" collapsed="false">
      <c r="A59" s="215" t="s">
        <v>22</v>
      </c>
      <c r="B59" s="55" t="n">
        <f aca="false">B57-B58</f>
        <v>5100000</v>
      </c>
      <c r="C59" s="57" t="n">
        <f aca="false">C57-C58</f>
        <v>5100000</v>
      </c>
      <c r="D59" s="1" t="n">
        <f aca="false">D57-D58</f>
        <v>-650000</v>
      </c>
      <c r="E59" s="58" t="n">
        <f aca="false">E57-E58</f>
        <v>8800000</v>
      </c>
      <c r="F59" s="1" t="n">
        <f aca="false">F57-F58</f>
        <v>9800000</v>
      </c>
      <c r="G59" s="1" t="n">
        <f aca="false">G57-G58</f>
        <v>10800000</v>
      </c>
      <c r="H59" s="1" t="n">
        <f aca="false">H57-H58</f>
        <v>11800000</v>
      </c>
      <c r="I59" s="1" t="n">
        <f aca="false">I57-I58</f>
        <v>12800000</v>
      </c>
      <c r="J59" s="1" t="n">
        <f aca="false">J57-J58</f>
        <v>13800000</v>
      </c>
      <c r="K59" s="1" t="n">
        <f aca="false">K57-K58</f>
        <v>14800000</v>
      </c>
      <c r="L59" s="1" t="n">
        <f aca="false">L57-L58</f>
        <v>15800000</v>
      </c>
      <c r="M59" s="1" t="n">
        <f aca="false">M57-M58</f>
        <v>16800000</v>
      </c>
      <c r="N59" s="1" t="n">
        <f aca="false">N57-N58</f>
        <v>17800000</v>
      </c>
      <c r="O59" s="1" t="n">
        <f aca="false">O57-O58</f>
        <v>18800000</v>
      </c>
      <c r="P59" s="1" t="n">
        <f aca="false">P57-P58</f>
        <v>19800000</v>
      </c>
      <c r="Q59" s="1" t="n">
        <f aca="false">Q57-Q58</f>
        <v>20800000</v>
      </c>
      <c r="R59" s="1" t="n">
        <f aca="false">R57-R58</f>
        <v>21800000</v>
      </c>
      <c r="S59" s="1" t="n">
        <f aca="false">S57-S58</f>
        <v>22800000</v>
      </c>
      <c r="U59" s="1" t="n">
        <f aca="false">U57-U58</f>
        <v>-650000</v>
      </c>
      <c r="V59" s="1" t="n">
        <f aca="false">V57-V58</f>
        <v>-650000</v>
      </c>
      <c r="W59" s="59" t="n">
        <f aca="false">W57-W58</f>
        <v>-650000</v>
      </c>
      <c r="X59" s="60" t="n">
        <f aca="false">X57-X58</f>
        <v>297800000</v>
      </c>
      <c r="Y59" s="0"/>
      <c r="AA59" s="0"/>
      <c r="AB59" s="0"/>
      <c r="AC59" s="212" t="s">
        <v>47</v>
      </c>
      <c r="AD59" s="213" t="n">
        <v>0</v>
      </c>
      <c r="AE59" s="214" t="s">
        <v>47</v>
      </c>
      <c r="AF59" s="213" t="n">
        <v>0</v>
      </c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15" hidden="false" customHeight="true" outlineLevel="0" collapsed="false">
      <c r="A60" s="215"/>
      <c r="B60" s="55"/>
      <c r="C60" s="57"/>
      <c r="E60" s="58"/>
      <c r="W60" s="59"/>
      <c r="X60" s="60"/>
      <c r="Y60" s="0"/>
      <c r="AA60" s="0"/>
      <c r="AB60" s="0"/>
      <c r="AC60" s="212" t="s">
        <v>31</v>
      </c>
      <c r="AD60" s="213" t="n">
        <v>330000</v>
      </c>
      <c r="AE60" s="214" t="s">
        <v>31</v>
      </c>
      <c r="AF60" s="213" t="n">
        <v>380000</v>
      </c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15" hidden="false" customHeight="true" outlineLevel="0" collapsed="false">
      <c r="A61" s="215" t="s">
        <v>28</v>
      </c>
      <c r="B61" s="55" t="n">
        <f aca="false">B57*VLOOKUP(B57,$AE$23:$AF$25,2)+VLOOKUP(B57,$AE$27:$AF$29,2)</f>
        <v>1050000</v>
      </c>
      <c r="C61" s="57" t="n">
        <f aca="false">C57*VLOOKUP(C57,$AE$23:$AF$25,2)+VLOOKUP(C57,$AE$27:$AF$29,2)</f>
        <v>1050000</v>
      </c>
      <c r="D61" s="1" t="n">
        <f aca="false">D57*VLOOKUP(D57,$AE$23:$AF$25,2)+VLOOKUP(D57,$AE$27:$AF$29,2)</f>
        <v>0</v>
      </c>
      <c r="E61" s="58" t="n">
        <f aca="false">E57*VLOOKUP(E57,$AE$23:$AF$25,2)+VLOOKUP(E57,$AE$27:$AF$29,2)</f>
        <v>1410000</v>
      </c>
      <c r="F61" s="1" t="n">
        <f aca="false">F57*VLOOKUP(F57,$AE$23:$AF$25,2)+VLOOKUP(F57,$AE$27:$AF$29,2)</f>
        <v>1440000</v>
      </c>
      <c r="G61" s="1" t="n">
        <f aca="false">G57*VLOOKUP(G57,$AE$23:$AF$25,2)+VLOOKUP(G57,$AE$27:$AF$29,2)</f>
        <v>1470000</v>
      </c>
      <c r="H61" s="1" t="n">
        <f aca="false">H57*VLOOKUP(H57,$AE$23:$AF$25,2)+VLOOKUP(H57,$AE$27:$AF$29,2)</f>
        <v>1500000</v>
      </c>
      <c r="I61" s="1" t="n">
        <f aca="false">I57*VLOOKUP(I57,$AE$23:$AF$25,2)+VLOOKUP(I57,$AE$27:$AF$29,2)</f>
        <v>1530000</v>
      </c>
      <c r="J61" s="1" t="n">
        <f aca="false">J57*VLOOKUP(J57,$AE$23:$AF$25,2)+VLOOKUP(J57,$AE$27:$AF$29,2)</f>
        <v>1560000</v>
      </c>
      <c r="K61" s="1" t="n">
        <f aca="false">K57*VLOOKUP(K57,$AE$23:$AF$25,2)+VLOOKUP(K57,$AE$27:$AF$29,2)</f>
        <v>1590000</v>
      </c>
      <c r="L61" s="1" t="n">
        <f aca="false">L57*VLOOKUP(L57,$AE$23:$AF$25,2)+VLOOKUP(L57,$AE$27:$AF$29,2)</f>
        <v>1620000</v>
      </c>
      <c r="M61" s="1" t="n">
        <f aca="false">M57*VLOOKUP(M57,$AE$23:$AF$25,2)+VLOOKUP(M57,$AE$27:$AF$29,2)</f>
        <v>1620000</v>
      </c>
      <c r="N61" s="1" t="n">
        <f aca="false">N57*VLOOKUP(N57,$AE$23:$AF$25,2)+VLOOKUP(N57,$AE$27:$AF$29,2)</f>
        <v>1620000</v>
      </c>
      <c r="O61" s="1" t="n">
        <f aca="false">O57*VLOOKUP(O57,$AE$23:$AF$25,2)+VLOOKUP(O57,$AE$27:$AF$29,2)</f>
        <v>1620000</v>
      </c>
      <c r="P61" s="1" t="n">
        <f aca="false">P57*VLOOKUP(P57,$AE$23:$AF$25,2)+VLOOKUP(P57,$AE$27:$AF$29,2)</f>
        <v>1620000</v>
      </c>
      <c r="Q61" s="1" t="n">
        <f aca="false">Q57*VLOOKUP(Q57,$AE$23:$AF$25,2)+VLOOKUP(Q57,$AE$27:$AF$29,2)</f>
        <v>1620000</v>
      </c>
      <c r="R61" s="1" t="n">
        <f aca="false">R57*VLOOKUP(R57,$AE$23:$AF$25,2)+VLOOKUP(R57,$AE$27:$AF$29,2)</f>
        <v>1620000</v>
      </c>
      <c r="S61" s="1" t="n">
        <f aca="false">S57*VLOOKUP(S57,$AE$23:$AF$25,2)+VLOOKUP(S57,$AE$27:$AF$29,2)</f>
        <v>1620000</v>
      </c>
      <c r="U61" s="1" t="n">
        <f aca="false">U57*VLOOKUP(U57,$AE$23:$AF$25,2)+VLOOKUP(U57,$AE$27:$AF$29,2)</f>
        <v>0</v>
      </c>
      <c r="V61" s="1" t="n">
        <f aca="false">V57*VLOOKUP(V57,$AE$23:$AF$25,2)+VLOOKUP(V57,$AE$27:$AF$29,2)</f>
        <v>0</v>
      </c>
      <c r="W61" s="59" t="n">
        <f aca="false">W57*VLOOKUP(W57,$AE$23:$AF$25,2)+VLOOKUP(W57,$AE$27:$AF$29,2)</f>
        <v>0</v>
      </c>
      <c r="X61" s="60" t="n">
        <f aca="false">X57*VLOOKUP(X57,$AE$23:$AF$25,2)+VLOOKUP(X57,$AE$27:$AF$29,2)</f>
        <v>1620000</v>
      </c>
      <c r="Y61" s="0"/>
      <c r="Z61" s="0"/>
      <c r="AA61" s="0"/>
      <c r="AB61" s="0"/>
      <c r="AC61" s="216" t="s">
        <v>50</v>
      </c>
      <c r="AD61" s="217" t="n">
        <v>450000</v>
      </c>
      <c r="AE61" s="218" t="s">
        <v>50</v>
      </c>
      <c r="AF61" s="217" t="n">
        <v>630000</v>
      </c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15" hidden="false" customHeight="true" outlineLevel="0" collapsed="false">
      <c r="A62" s="219" t="s">
        <v>29</v>
      </c>
      <c r="B62" s="80" t="n">
        <f aca="false">IF($Y$2=1,IF($B$3&gt;=31,IF(AND($Y$2=1),IF($B$3&gt;=31,IF(B59&gt;9000000,IF(B59&gt;9500000,IF(B59&gt;10000000,0,ROUNDUP($AF$32*1/3,-4)),ROUNDUP($AF$32*2/3,-4)),$AF$32),$R$32),0),$AF$32),0)</f>
        <v>0</v>
      </c>
      <c r="C62" s="80" t="n">
        <f aca="false">IF($Y$2=1,IF($B$3&gt;=31,IF(AND($Y$2=1),IF($B$3&gt;=31,IF(C59&gt;9000000,IF(C59&gt;9500000,IF(C59&gt;10000000,0,ROUNDUP($AF$32*1/3,-4)),ROUNDUP($AF$32*2/3,-4)),$AF$32),$R$32),0),$AF$32),0)</f>
        <v>0</v>
      </c>
      <c r="D62" s="80" t="n">
        <f aca="false">IF($Y$2=1,IF($B$3&gt;=31,IF(AND($Y$2=1),IF($B$3&gt;=31,IF(D59&gt;9000000,IF(D59&gt;9500000,IF(D59&gt;10000000,0,ROUNDUP($AF$32*1/3,-4)),ROUNDUP($AF$32*2/3,-4)),$AF$32),$R$32),0),$AF$32),0)</f>
        <v>0</v>
      </c>
      <c r="E62" s="80" t="n">
        <f aca="false">IF($Y$2=1,IF($B$3&gt;=31,IF(AND($Y$2=1),IF($B$3&gt;=31,IF(E59&gt;9000000,IF(E59&gt;9500000,IF(E59&gt;10000000,0,ROUNDUP($AF$32*1/3,-4)),ROUNDUP($AF$32*2/3,-4)),$AF$32),$R$32),0),$AF$32),0)</f>
        <v>0</v>
      </c>
      <c r="F62" s="80" t="n">
        <f aca="false">IF($Y$2=1,IF($B$3&gt;=31,IF(AND($Y$2=1),IF($B$3&gt;=31,IF(F59&gt;9000000,IF(F59&gt;9500000,IF(F59&gt;10000000,0,ROUNDUP($AF$32*1/3,-4)),ROUNDUP($AF$32*2/3,-4)),$AF$32),$R$32),0),$AF$32),0)</f>
        <v>0</v>
      </c>
      <c r="G62" s="80" t="n">
        <f aca="false">IF($Y$2=1,IF($B$3&gt;=31,IF(AND($Y$2=1),IF($B$3&gt;=31,IF(G59&gt;9000000,IF(G59&gt;9500000,IF(G59&gt;10000000,0,ROUNDUP($AF$32*1/3,-4)),ROUNDUP($AF$32*2/3,-4)),$AF$32),$R$32),0),$AF$32),0)</f>
        <v>0</v>
      </c>
      <c r="H62" s="80" t="n">
        <f aca="false">IF($Y$2=1,IF($B$3&gt;=31,IF(AND($Y$2=1),IF($B$3&gt;=31,IF(H59&gt;9000000,IF(H59&gt;9500000,IF(H59&gt;10000000,0,ROUNDUP($AF$32*1/3,-4)),ROUNDUP($AF$32*2/3,-4)),$AF$32),$R$32),0),$AF$32),0)</f>
        <v>0</v>
      </c>
      <c r="I62" s="80" t="n">
        <f aca="false">IF($Y$2=1,IF($B$3&gt;=31,IF(AND($Y$2=1),IF($B$3&gt;=31,IF(I59&gt;9000000,IF(I59&gt;9500000,IF(I59&gt;10000000,0,ROUNDUP($AF$32*1/3,-4)),ROUNDUP($AF$32*2/3,-4)),$AF$32),$R$32),0),$AF$32),0)</f>
        <v>0</v>
      </c>
      <c r="J62" s="80" t="n">
        <f aca="false">IF($Y$2=1,IF($B$3&gt;=31,IF(AND($Y$2=1),IF($B$3&gt;=31,IF(J59&gt;9000000,IF(J59&gt;9500000,IF(J59&gt;10000000,0,ROUNDUP($AF$32*1/3,-4)),ROUNDUP($AF$32*2/3,-4)),$AF$32),$R$32),0),$AF$32),0)</f>
        <v>0</v>
      </c>
      <c r="K62" s="80" t="n">
        <f aca="false">IF($Y$2=1,IF($B$3&gt;=31,IF(AND($Y$2=1),IF($B$3&gt;=31,IF(K59&gt;9000000,IF(K59&gt;9500000,IF(K59&gt;10000000,0,ROUNDUP($AF$32*1/3,-4)),ROUNDUP($AF$32*2/3,-4)),$AF$32),$R$32),0),$AF$32),0)</f>
        <v>0</v>
      </c>
      <c r="L62" s="80" t="n">
        <f aca="false">IF($Y$2=1,IF($B$3&gt;=31,IF(AND($Y$2=1),IF($B$3&gt;=31,IF(L59&gt;9000000,IF(L59&gt;9500000,IF(L59&gt;10000000,0,ROUNDUP($AF$32*1/3,-4)),ROUNDUP($AF$32*2/3,-4)),$AF$32),$R$32),0),$AF$32),0)</f>
        <v>0</v>
      </c>
      <c r="M62" s="80" t="n">
        <f aca="false">IF($Y$2=1,IF($B$3&gt;=31,IF(AND($Y$2=1),IF($B$3&gt;=31,IF(M59&gt;9000000,IF(M59&gt;9500000,IF(M59&gt;10000000,0,ROUNDUP($AF$32*1/3,-4)),ROUNDUP($AF$32*2/3,-4)),$AF$32),$R$32),0),$AF$32),0)</f>
        <v>0</v>
      </c>
      <c r="N62" s="80" t="n">
        <f aca="false">IF($Y$2=1,IF($B$3&gt;=31,IF(AND($Y$2=1),IF($B$3&gt;=31,IF(N59&gt;9000000,IF(N59&gt;9500000,IF(N59&gt;10000000,0,ROUNDUP($AF$32*1/3,-4)),ROUNDUP($AF$32*2/3,-4)),$AF$32),$R$32),0),$AF$32),0)</f>
        <v>0</v>
      </c>
      <c r="O62" s="80" t="n">
        <f aca="false">IF($Y$2=1,IF($B$3&gt;=31,IF(AND($Y$2=1),IF($B$3&gt;=31,IF(O59&gt;9000000,IF(O59&gt;9500000,IF(O59&gt;10000000,0,ROUNDUP($AF$32*1/3,-4)),ROUNDUP($AF$32*2/3,-4)),$AF$32),$R$32),0),$AF$32),0)</f>
        <v>0</v>
      </c>
      <c r="P62" s="80" t="n">
        <f aca="false">IF($Y$2=1,IF($B$3&gt;=31,IF(AND($Y$2=1),IF($B$3&gt;=31,IF(P59&gt;9000000,IF(P59&gt;9500000,IF(P59&gt;10000000,0,ROUNDUP($AF$32*1/3,-4)),ROUNDUP($AF$32*2/3,-4)),$AF$32),$R$32),0),$AF$32),0)</f>
        <v>0</v>
      </c>
      <c r="Q62" s="80" t="n">
        <f aca="false">IF($Y$2=1,IF($B$3&gt;=31,IF(AND($Y$2=1),IF($B$3&gt;=31,IF(Q59&gt;9000000,IF(Q59&gt;9500000,IF(Q59&gt;10000000,0,ROUNDUP($AF$32*1/3,-4)),ROUNDUP($AF$32*2/3,-4)),$AF$32),$R$32),0),$AF$32),0)</f>
        <v>0</v>
      </c>
      <c r="R62" s="80" t="n">
        <f aca="false">IF($Y$2=1,IF($B$3&gt;=31,IF(AND($Y$2=1),IF($B$3&gt;=31,IF(R59&gt;9000000,IF(R59&gt;9500000,IF(R59&gt;10000000,0,ROUNDUP($AF$32*1/3,-4)),ROUNDUP($AF$32*2/3,-4)),$AF$32),$R$32),0),$AF$32),0)</f>
        <v>0</v>
      </c>
      <c r="S62" s="80" t="n">
        <f aca="false">IF($Y$2=1,IF($B$3&gt;=31,IF(AND($Y$2=1),IF($B$3&gt;=31,IF(S59&gt;9000000,IF(S59&gt;9500000,IF(S59&gt;10000000,0,ROUNDUP($AF$32*1/3,-4)),ROUNDUP($AF$32*2/3,-4)),$AF$32),$R$32),0),$AF$32),0)</f>
        <v>0</v>
      </c>
      <c r="U62" s="80" t="n">
        <f aca="false">IF($Y$2=1,IF($B$3&gt;=31,IF(AND($Y$2=1),IF($B$3&gt;=31,IF(U59&gt;9000000,IF(U59&gt;9500000,IF(U59&gt;10000000,0,ROUNDUP($AF$32*1/3,-4)),ROUNDUP($AF$32*2/3,-4)),$AF$32),$R$32),0),$AF$32),0)</f>
        <v>0</v>
      </c>
      <c r="V62" s="80" t="n">
        <f aca="false">IF($Y$2=1,IF($B$3&gt;=31,IF(AND($Y$2=1),IF($B$3&gt;=31,IF(V59&gt;9000000,IF(V59&gt;9500000,IF(V59&gt;10000000,0,ROUNDUP($AF$32*1/3,-4)),ROUNDUP($AF$32*2/3,-4)),$AF$32),$R$32),0),$AF$32),0)</f>
        <v>0</v>
      </c>
      <c r="W62" s="81" t="n">
        <f aca="false">IF($Y$2=1,IF($B$3&gt;=31,IF(AND($Y$2=1),IF($B$3&gt;=31,IF(W59&gt;9000000,IF(W59&gt;9500000,IF(W59&gt;10000000,0,ROUNDUP($AF$32*1/3,-4)),ROUNDUP($AF$32*2/3,-4)),$AF$32),$R$32),0),$AF$32),0)</f>
        <v>0</v>
      </c>
      <c r="X62" s="220" t="n">
        <f aca="false">IF($Y$2=1,IF($B$3&gt;=31,IF(AND($Y$2=1),IF($B$3&gt;=31,IF(X59&gt;9000000,IF(X59&gt;9500000,IF(X59&gt;10000000,0,ROUNDUP($AF$32*1/3,-4)),ROUNDUP($AF$32*2/3,-4)),$AF$32),$R$32),0),$AF$32),0)</f>
        <v>0</v>
      </c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5" hidden="false" customHeight="true" outlineLevel="0" collapsed="false">
      <c r="A63" s="215" t="s">
        <v>30</v>
      </c>
      <c r="B63" s="55" t="n">
        <f aca="false">IF(B59&lt;10000000,IF($Y$2=1,$AF$33,0),0)</f>
        <v>0</v>
      </c>
      <c r="C63" s="57" t="n">
        <f aca="false">IF(C59&lt;10000000,IF($Y$2=1,$AF$33,0),0)</f>
        <v>0</v>
      </c>
      <c r="D63" s="1" t="n">
        <f aca="false">IF(D59&lt;10000000,IF($Y$2=1,$AF$33,0),0)</f>
        <v>0</v>
      </c>
      <c r="E63" s="58" t="n">
        <f aca="false">IF(E59&lt;10000000,IF($Y$2=1,$AF$33,0),0)</f>
        <v>0</v>
      </c>
      <c r="F63" s="1" t="n">
        <f aca="false">IF(F59&lt;10000000,IF($Y$2=1,$AF$33,0),0)</f>
        <v>0</v>
      </c>
      <c r="G63" s="1" t="n">
        <f aca="false">IF(G59&lt;10000000,IF($Y$2=1,$AF$33,0),0)</f>
        <v>0</v>
      </c>
      <c r="H63" s="1" t="n">
        <f aca="false">IF(H59&lt;10000000,IF($Y$2=1,$AF$33,0),0)</f>
        <v>0</v>
      </c>
      <c r="I63" s="1" t="n">
        <f aca="false">IF(I59&lt;10000000,IF($Y$2=1,$AF$33,0),0)</f>
        <v>0</v>
      </c>
      <c r="J63" s="1" t="n">
        <f aca="false">IF(J59&lt;10000000,IF($Y$2=1,$AF$33,0),0)</f>
        <v>0</v>
      </c>
      <c r="K63" s="1" t="n">
        <f aca="false">IF(K59&lt;10000000,IF($Y$2=1,$AF$33,0),0)</f>
        <v>0</v>
      </c>
      <c r="L63" s="1" t="n">
        <f aca="false">IF(L59&lt;10000000,IF($Y$2=1,$AF$33,0),0)</f>
        <v>0</v>
      </c>
      <c r="M63" s="1" t="n">
        <f aca="false">IF(M59&lt;10000000,IF($Y$2=1,$AF$33,0),0)</f>
        <v>0</v>
      </c>
      <c r="N63" s="1" t="n">
        <f aca="false">IF(N59&lt;10000000,IF($Y$2=1,$AF$33,0),0)</f>
        <v>0</v>
      </c>
      <c r="O63" s="1" t="n">
        <f aca="false">IF(O59&lt;10000000,IF($Y$2=1,$AF$33,0),0)</f>
        <v>0</v>
      </c>
      <c r="P63" s="1" t="n">
        <f aca="false">IF(P59&lt;10000000,IF($Y$2=1,$AF$33,0),0)</f>
        <v>0</v>
      </c>
      <c r="Q63" s="1" t="n">
        <f aca="false">IF(Q59&lt;10000000,IF($Y$2=1,$AF$33,0),0)</f>
        <v>0</v>
      </c>
      <c r="R63" s="1" t="n">
        <f aca="false">IF(R59&lt;10000000,IF($Y$2=1,$AF$33,0),0)</f>
        <v>0</v>
      </c>
      <c r="S63" s="1" t="n">
        <f aca="false">IF(S59&lt;10000000,IF($Y$2=1,$AF$33,0),0)</f>
        <v>0</v>
      </c>
      <c r="U63" s="1" t="n">
        <f aca="false">IF(U59&lt;10000000,IF($Y$2=1,$AF$33,0),0)</f>
        <v>0</v>
      </c>
      <c r="V63" s="1" t="n">
        <f aca="false">IF(V59&lt;10000000,IF($Y$2=1,$AF$33,0),0)</f>
        <v>0</v>
      </c>
      <c r="W63" s="59" t="n">
        <f aca="false">IF(W59&lt;10000000,IF($Y$2=1,$AF$33,0),0)</f>
        <v>0</v>
      </c>
      <c r="X63" s="60" t="n">
        <f aca="false">IF(X59&lt;10000000,IF($Y$2=1,$AF$33,0),0)</f>
        <v>0</v>
      </c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15" hidden="false" customHeight="true" outlineLevel="0" collapsed="false">
      <c r="A64" s="215" t="s">
        <v>31</v>
      </c>
      <c r="B64" s="55" t="n">
        <f aca="false">IF($Y$5&gt;0,$Y$5*$AF$34,0)+IF($Y$6&gt;0,$Y$6*$AF$35)+IF($Y$7&gt;0,$Y$7*$AF$34,0)</f>
        <v>0</v>
      </c>
      <c r="C64" s="57" t="n">
        <f aca="false">IF($Y$5&gt;0,$Y$5*$AF$34,0)+IF($Y$6&gt;0,$Y$6*$AF$35)+IF($Y$7&gt;0,$Y$7*$AF$34,0)</f>
        <v>0</v>
      </c>
      <c r="D64" s="1" t="n">
        <f aca="false">IF($Y$5&gt;0,$Y$5*$AF$34,0)+IF($Y$6&gt;0,$Y$6*$AF$35)+IF($Y$7&gt;0,$Y$7*$AF$34,0)</f>
        <v>0</v>
      </c>
      <c r="E64" s="58" t="n">
        <f aca="false">IF($Y$5&gt;0,$Y$5*$AF$34,0)+IF($Y$6&gt;0,$Y$6*$AF$35)+IF($Y$7&gt;0,$Y$7*$AF$34,0)</f>
        <v>0</v>
      </c>
      <c r="F64" s="1" t="n">
        <f aca="false">IF($Y$5&gt;0,$Y$5*$AF$34,0)+IF($Y$6&gt;0,$Y$6*$AF$35)+IF($Y$7&gt;0,$Y$7*$AF$34,0)</f>
        <v>0</v>
      </c>
      <c r="G64" s="1" t="n">
        <f aca="false">IF($Y$5&gt;0,$Y$5*$AF$34,0)+IF($Y$6&gt;0,$Y$6*$AF$35)+IF($Y$7&gt;0,$Y$7*$AF$34,0)</f>
        <v>0</v>
      </c>
      <c r="H64" s="1" t="n">
        <f aca="false">IF($Y$5&gt;0,$Y$5*$AF$34,0)+IF($Y$6&gt;0,$Y$6*$AF$35)+IF($Y$7&gt;0,$Y$7*$AF$34,0)</f>
        <v>0</v>
      </c>
      <c r="I64" s="1" t="n">
        <f aca="false">IF($Y$5&gt;0,$Y$5*$AF$34,0)+IF($Y$6&gt;0,$Y$6*$AF$35)+IF($Y$7&gt;0,$Y$7*$AF$34,0)</f>
        <v>0</v>
      </c>
      <c r="J64" s="1" t="n">
        <f aca="false">IF($Y$5&gt;0,$Y$5*$AF$34,0)+IF($Y$6&gt;0,$Y$6*$AF$35)+IF($Y$7&gt;0,$Y$7*$AF$34,0)</f>
        <v>0</v>
      </c>
      <c r="K64" s="1" t="n">
        <f aca="false">IF($Y$5&gt;0,$Y$5*$AF$34,0)+IF($Y$6&gt;0,$Y$6*$AF$35)+IF($Y$7&gt;0,$Y$7*$AF$34,0)</f>
        <v>0</v>
      </c>
      <c r="L64" s="1" t="n">
        <f aca="false">IF($Y$5&gt;0,$Y$5*$AF$34,0)+IF($Y$6&gt;0,$Y$6*$AF$35)+IF($Y$7&gt;0,$Y$7*$AF$34,0)</f>
        <v>0</v>
      </c>
      <c r="M64" s="1" t="n">
        <f aca="false">IF($Y$5&gt;0,$Y$5*$AF$34,0)+IF($Y$6&gt;0,$Y$6*$AF$35)+IF($Y$7&gt;0,$Y$7*$AF$34,0)</f>
        <v>0</v>
      </c>
      <c r="N64" s="1" t="n">
        <f aca="false">IF($Y$5&gt;0,$Y$5*$AF$34,0)+IF($Y$6&gt;0,$Y$6*$AF$35)+IF($Y$7&gt;0,$Y$7*$AF$34,0)</f>
        <v>0</v>
      </c>
      <c r="O64" s="1" t="n">
        <f aca="false">IF($Y$5&gt;0,$Y$5*$AF$34,0)+IF($Y$6&gt;0,$Y$6*$AF$35)+IF($Y$7&gt;0,$Y$7*$AF$34,0)</f>
        <v>0</v>
      </c>
      <c r="P64" s="1" t="n">
        <f aca="false">IF($Y$5&gt;0,$Y$5*$AF$34,0)+IF($Y$6&gt;0,$Y$6*$AF$35)+IF($Y$7&gt;0,$Y$7*$AF$34,0)</f>
        <v>0</v>
      </c>
      <c r="Q64" s="1" t="n">
        <f aca="false">IF($Y$5&gt;0,$Y$5*$AF$34,0)+IF($Y$6&gt;0,$Y$6*$AF$35)+IF($Y$7&gt;0,$Y$7*$AF$34,0)</f>
        <v>0</v>
      </c>
      <c r="R64" s="1" t="n">
        <f aca="false">IF($Y$5&gt;0,$Y$5*$AF$34,0)+IF($Y$6&gt;0,$Y$6*$AF$35)+IF($Y$7&gt;0,$Y$7*$AF$34,0)</f>
        <v>0</v>
      </c>
      <c r="S64" s="1" t="n">
        <f aca="false">IF($Y$5&gt;0,$Y$5*$AF$34,0)+IF($Y$6&gt;0,$Y$6*$AF$35)+IF($Y$7&gt;0,$Y$7*$AF$34,0)</f>
        <v>0</v>
      </c>
      <c r="U64" s="1" t="n">
        <f aca="false">IF($Y$5&gt;0,$Y$5*$AF$34,0)+IF($Y$6&gt;0,$Y$6*$AF$35)+IF($Y$7&gt;0,$Y$7*$AF$34,0)</f>
        <v>0</v>
      </c>
      <c r="V64" s="1" t="n">
        <f aca="false">IF($Y$5&gt;0,$Y$5*$AF$34,0)+IF($Y$6&gt;0,$Y$6*$AF$35)+IF($Y$7&gt;0,$Y$7*$AF$34,0)</f>
        <v>0</v>
      </c>
      <c r="W64" s="59" t="n">
        <f aca="false">IF($Y$5&gt;0,$Y$5*$AF$34,0)+IF($Y$6&gt;0,$Y$6*$AF$35)+IF($Y$7&gt;0,$Y$7*$AF$34,0)</f>
        <v>0</v>
      </c>
      <c r="X64" s="60" t="n">
        <f aca="false">IF($Y$5&gt;0,$Y$5*$AF$34,0)+IF($Y$6&gt;0,$Y$6*$AF$35)+IF($Y$7&gt;0,$Y$7*$AF$34,0)</f>
        <v>0</v>
      </c>
      <c r="Y64" s="0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 s="0"/>
      <c r="BP64" s="0"/>
      <c r="BQ64" s="0"/>
      <c r="BR64" s="0"/>
      <c r="BS64" s="0"/>
      <c r="BT64" s="0"/>
      <c r="BU64" s="0"/>
      <c r="BV64" s="0"/>
      <c r="BW64" s="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15" hidden="false" customHeight="true" outlineLevel="0" collapsed="false">
      <c r="A65" s="215" t="s">
        <v>32</v>
      </c>
      <c r="B65" s="55" t="n">
        <f aca="false">$AF$31</f>
        <v>380000</v>
      </c>
      <c r="C65" s="57" t="n">
        <f aca="false">$AF$31</f>
        <v>380000</v>
      </c>
      <c r="D65" s="1" t="n">
        <f aca="false">$AF$31</f>
        <v>380000</v>
      </c>
      <c r="E65" s="58" t="n">
        <f aca="false">$AF$31</f>
        <v>380000</v>
      </c>
      <c r="F65" s="1" t="n">
        <f aca="false">$AF$31</f>
        <v>380000</v>
      </c>
      <c r="G65" s="1" t="n">
        <f aca="false">$AF$31</f>
        <v>380000</v>
      </c>
      <c r="H65" s="1" t="n">
        <f aca="false">$AF$31</f>
        <v>380000</v>
      </c>
      <c r="I65" s="1" t="n">
        <f aca="false">$AF$31</f>
        <v>380000</v>
      </c>
      <c r="J65" s="1" t="n">
        <f aca="false">$AF$31</f>
        <v>380000</v>
      </c>
      <c r="K65" s="1" t="n">
        <f aca="false">$AF$31</f>
        <v>380000</v>
      </c>
      <c r="L65" s="1" t="n">
        <f aca="false">$AF$31</f>
        <v>380000</v>
      </c>
      <c r="M65" s="1" t="n">
        <f aca="false">$AF$31</f>
        <v>380000</v>
      </c>
      <c r="N65" s="1" t="n">
        <f aca="false">$AF$31</f>
        <v>380000</v>
      </c>
      <c r="O65" s="1" t="n">
        <f aca="false">$AF$31</f>
        <v>380000</v>
      </c>
      <c r="P65" s="1" t="n">
        <f aca="false">$AF$31</f>
        <v>380000</v>
      </c>
      <c r="Q65" s="1" t="n">
        <f aca="false">$AF$31</f>
        <v>380000</v>
      </c>
      <c r="R65" s="1" t="n">
        <f aca="false">$AF$31</f>
        <v>380000</v>
      </c>
      <c r="S65" s="1" t="n">
        <f aca="false">$AF$31</f>
        <v>380000</v>
      </c>
      <c r="U65" s="1" t="n">
        <f aca="false">$AF$31</f>
        <v>380000</v>
      </c>
      <c r="V65" s="1" t="n">
        <f aca="false">$AF$31</f>
        <v>380000</v>
      </c>
      <c r="W65" s="59" t="n">
        <f aca="false">$AF$31</f>
        <v>380000</v>
      </c>
      <c r="X65" s="60" t="n">
        <f aca="false">$AF$31</f>
        <v>380000</v>
      </c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15" hidden="false" customHeight="true" outlineLevel="0" collapsed="false">
      <c r="A66" s="215" t="s">
        <v>34</v>
      </c>
      <c r="B66" s="55" t="n">
        <f aca="false">SUM(B60:B65)</f>
        <v>1430000</v>
      </c>
      <c r="C66" s="57" t="n">
        <f aca="false">SUM(C60:C65)+D91</f>
        <v>1430000</v>
      </c>
      <c r="D66" s="1" t="n">
        <f aca="false">SUM(D60:D65)</f>
        <v>380000</v>
      </c>
      <c r="E66" s="58" t="n">
        <f aca="false">SUM(E60:E65)</f>
        <v>1790000</v>
      </c>
      <c r="F66" s="1" t="n">
        <f aca="false">SUM(F60:F65)</f>
        <v>1820000</v>
      </c>
      <c r="G66" s="1" t="n">
        <f aca="false">SUM(G60:G65)</f>
        <v>1850000</v>
      </c>
      <c r="H66" s="1" t="n">
        <f aca="false">SUM(H60:H65)</f>
        <v>1880000</v>
      </c>
      <c r="I66" s="1" t="n">
        <f aca="false">SUM(I60:I65)</f>
        <v>1910000</v>
      </c>
      <c r="J66" s="1" t="n">
        <f aca="false">SUM(J60:J65)</f>
        <v>1940000</v>
      </c>
      <c r="K66" s="1" t="n">
        <f aca="false">SUM(K60:K65)</f>
        <v>1970000</v>
      </c>
      <c r="L66" s="1" t="n">
        <f aca="false">SUM(L60:L65)</f>
        <v>2000000</v>
      </c>
      <c r="M66" s="1" t="n">
        <f aca="false">SUM(M60:M65)</f>
        <v>2000000</v>
      </c>
      <c r="N66" s="1" t="n">
        <f aca="false">SUM(N60:N65)</f>
        <v>2000000</v>
      </c>
      <c r="O66" s="1" t="n">
        <f aca="false">SUM(O60:O65)</f>
        <v>2000000</v>
      </c>
      <c r="P66" s="1" t="n">
        <f aca="false">SUM(P60:P65)</f>
        <v>2000000</v>
      </c>
      <c r="Q66" s="1" t="n">
        <f aca="false">SUM(Q60:Q65)</f>
        <v>2000000</v>
      </c>
      <c r="R66" s="1" t="n">
        <f aca="false">SUM(R60:R65)</f>
        <v>2000000</v>
      </c>
      <c r="S66" s="1" t="n">
        <f aca="false">SUM(S60:S65)</f>
        <v>2000000</v>
      </c>
      <c r="U66" s="1" t="n">
        <f aca="false">SUM(U60:U65)</f>
        <v>380000</v>
      </c>
      <c r="V66" s="1" t="n">
        <f aca="false">SUM(V60:V65)</f>
        <v>380000</v>
      </c>
      <c r="W66" s="59" t="n">
        <f aca="false">SUM(W60:W65)</f>
        <v>380000</v>
      </c>
      <c r="X66" s="60" t="n">
        <f aca="false">SUM(X60:X65)</f>
        <v>2000000</v>
      </c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 s="0"/>
      <c r="BR66" s="0"/>
      <c r="BS66" s="0"/>
      <c r="BT66" s="0"/>
      <c r="BU66" s="0"/>
      <c r="BV66" s="0"/>
      <c r="BW66" s="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15" hidden="false" customHeight="true" outlineLevel="0" collapsed="false">
      <c r="A67" s="221" t="s">
        <v>78</v>
      </c>
      <c r="B67" s="222" t="n">
        <f aca="false">IF(B39&lt;=2000,0,IF(B39&gt;B59*0.4,(B59*0.4-2000)*VLOOKUP(B69,$AE$38:$AF$44,2),(B39-2000)*VLOOKUP(B69,$AE$38:$AF$44,2)))</f>
        <v>0</v>
      </c>
      <c r="C67" s="223" t="n">
        <f aca="false">IF(C39&lt;=2000,0,IF(C39&gt;C59*0.4,(C59*0.4-2000)*VLOOKUP(C69,$AE$38:$AF$44,2),(C39-2000)*VLOOKUP(C69,$AE$38:$AF$44,2)))</f>
        <v>0</v>
      </c>
      <c r="D67" s="223" t="n">
        <f aca="false">IF(D39&lt;=2000,0,IF(D39&gt;D59*0.4,(D59*0.4-2000)*VLOOKUP(D69,$AE$38:$AF$44,2),(D39-2000)*VLOOKUP(D69,$AE$38:$AF$44,2)))</f>
        <v>0</v>
      </c>
      <c r="E67" s="224" t="n">
        <f aca="false">IF(E39&lt;=2000,0,IF(E39&gt;E59*0.4,(E59*0.4-2000)*VLOOKUP(E69,$AE$38:$AF$45,2),(E39-2000)*VLOOKUP(E69,$AE$38:$AF$45,2)))</f>
        <v>0</v>
      </c>
      <c r="F67" s="225" t="n">
        <f aca="false">IF(F39&lt;=2000,0,IF(F39&gt;F59*0.4,(F59*0.4-2000)*VLOOKUP(F69,$AE$38:$AF$45,2),(F39-2000)*VLOOKUP(F69,$AE$38:$AF$45,2)))</f>
        <v>0</v>
      </c>
      <c r="G67" s="225" t="n">
        <f aca="false">IF(G39&lt;=2000,0,IF(G39&gt;G59*0.4,(G59*0.4-2000)*VLOOKUP(G69,$AE$38:$AF$45,2),(G39-2000)*VLOOKUP(G69,$AE$38:$AF$45,2)))</f>
        <v>0</v>
      </c>
      <c r="H67" s="225" t="n">
        <f aca="false">IF(H39&lt;=2000,0,IF(H39&gt;H59*0.4,(H59*0.4-2000)*VLOOKUP(H69,$AE$38:$AF$45,2),(H39-2000)*VLOOKUP(H69,$AE$38:$AF$45,2)))</f>
        <v>0</v>
      </c>
      <c r="I67" s="225" t="n">
        <f aca="false">IF(I39&lt;=2000,0,IF(I39&gt;I59*0.4,(I59*0.4-2000)*VLOOKUP(I69,$AE$38:$AF$45,2),(I39-2000)*VLOOKUP(I69,$AE$38:$AF$45,2)))</f>
        <v>0</v>
      </c>
      <c r="J67" s="225" t="n">
        <f aca="false">IF(J39&lt;=2000,0,IF(J39&gt;J59*0.4,(J59*0.4-2000)*VLOOKUP(J69,$AE$38:$AF$45,2),(J39-2000)*VLOOKUP(J69,$AE$38:$AF$45,2)))</f>
        <v>0</v>
      </c>
      <c r="K67" s="225" t="n">
        <f aca="false">IF(K39&lt;=2000,0,IF(K39&gt;K59*0.4,(K59*0.4-2000)*VLOOKUP(K69,$AE$38:$AF$45,2),(K39-2000)*VLOOKUP(K69,$AE$38:$AF$45,2)))</f>
        <v>0</v>
      </c>
      <c r="L67" s="225" t="n">
        <f aca="false">IF(L39&lt;=2000,0,IF(L39&gt;L59*0.4,(L59*0.4-2000)*VLOOKUP(L69,$AE$38:$AF$45,2),(L39-2000)*VLOOKUP(L69,$AE$38:$AF$45,2)))</f>
        <v>0</v>
      </c>
      <c r="M67" s="225" t="n">
        <f aca="false">IF(M39&lt;=2000,0,IF(M39&gt;M59*0.4,(M59*0.4-2000)*VLOOKUP(M69,$AE$38:$AF$45,2),(M39-2000)*VLOOKUP(M69,$AE$38:$AF$45,2)))</f>
        <v>0</v>
      </c>
      <c r="N67" s="225" t="n">
        <f aca="false">IF(N39&lt;=2000,0,IF(N39&gt;N59*0.4,(N59*0.4-2000)*VLOOKUP(N69,$AE$38:$AF$45,2),(N39-2000)*VLOOKUP(N69,$AE$38:$AF$45,2)))</f>
        <v>0</v>
      </c>
      <c r="O67" s="225" t="n">
        <f aca="false">IF(O39&lt;=2000,0,IF(O39&gt;O59*0.4,(O59*0.4-2000)*VLOOKUP(O69,$AE$38:$AF$45,2),(O39-2000)*VLOOKUP(O69,$AE$38:$AF$45,2)))</f>
        <v>0</v>
      </c>
      <c r="P67" s="225" t="n">
        <f aca="false">IF(P39&lt;=2000,0,IF(P39&gt;P59*0.4,(P59*0.4-2000)*VLOOKUP(P69,$AE$38:$AF$45,2),(P39-2000)*VLOOKUP(P69,$AE$38:$AF$45,2)))</f>
        <v>0</v>
      </c>
      <c r="Q67" s="225" t="n">
        <f aca="false">IF(Q39&lt;=2000,0,IF(Q39&gt;Q59*0.4,(Q59*0.4-2000)*VLOOKUP(Q69,$AE$38:$AF$45,2),(Q39-2000)*VLOOKUP(Q69,$AE$38:$AF$45,2)))</f>
        <v>0</v>
      </c>
      <c r="R67" s="225" t="n">
        <f aca="false">IF(R39&lt;=2000,0,IF(R39&gt;R59*0.4,(R59*0.4-2000)*VLOOKUP(R69,$AE$38:$AF$45,2),(R39-2000)*VLOOKUP(R69,$AE$38:$AF$45,2)))</f>
        <v>0</v>
      </c>
      <c r="S67" s="225" t="n">
        <f aca="false">IF(S39&lt;=2000,0,IF(S39&gt;S59*0.4,(S59*0.4-2000)*VLOOKUP(S69,$AE$38:$AF$45,2),(S39-2000)*VLOOKUP(S69,$AE$38:$AF$45,2)))</f>
        <v>0</v>
      </c>
      <c r="T67" s="225"/>
      <c r="U67" s="225" t="n">
        <f aca="false">IF(U39&lt;=2000,0,IF(U39&gt;U59*0.4,(U59*0.4-2000)*VLOOKUP(U69,$AE$38:$AF$45,2),(U39-2000)*VLOOKUP(U69,$AE$38:$AF$45,2)))</f>
        <v>0</v>
      </c>
      <c r="V67" s="225" t="n">
        <f aca="false">IF(V39&lt;=2000,0,IF(V39&gt;V59*0.4,(V59*0.4-2000)*VLOOKUP(V69,$AE$38:$AF$45,2),(V39-2000)*VLOOKUP(V69,$AE$38:$AF$45,2)))</f>
        <v>0</v>
      </c>
      <c r="W67" s="226" t="n">
        <f aca="false">IF(W39&lt;=2000,0,IF(W39&gt;W59*0.4,(W59*0.4-2000)*VLOOKUP(W69,$AE$38:$AF$45,2),(W39-2000)*VLOOKUP(W69,$AE$38:$AF$45,2)))</f>
        <v>0</v>
      </c>
      <c r="X67" s="227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s="234" customFormat="true" ht="15" hidden="false" customHeight="true" outlineLevel="0" collapsed="false">
      <c r="A68" s="228" t="s">
        <v>79</v>
      </c>
      <c r="B68" s="229"/>
      <c r="C68" s="229"/>
      <c r="D68" s="229"/>
      <c r="E68" s="230" t="n">
        <f aca="false">IF(E39="",0,IF(E39&lt;=E59*0.4,IF(E39-2000&gt;0,E39-2000,0),E59*0.4-2000))</f>
        <v>0</v>
      </c>
      <c r="F68" s="231" t="n">
        <f aca="false">IF(F39="",0,IF(F39&lt;=F59*0.4,IF(F39-2000&gt;0,F39-2000,0),F59*0.4-2000))</f>
        <v>0</v>
      </c>
      <c r="G68" s="231" t="n">
        <f aca="false">IF(G39="",0,IF(G39&lt;=G59*0.4,IF(G39-2000&gt;0,G39-2000,0),G59*0.4-2000))</f>
        <v>0</v>
      </c>
      <c r="H68" s="231" t="n">
        <f aca="false">IF(H39="",0,IF(H39&lt;=H59*0.4,IF(H39-2000&gt;0,H39-2000,0),H59*0.4-2000))</f>
        <v>0</v>
      </c>
      <c r="I68" s="231" t="n">
        <f aca="false">IF(I39="",0,IF(I39&lt;=I59*0.4,IF(I39-2000&gt;0,I39-2000,0),I59*0.4-2000))</f>
        <v>0</v>
      </c>
      <c r="J68" s="231" t="n">
        <f aca="false">IF(J39="",0,IF(J39&lt;=J59*0.4,IF(J39-2000&gt;0,J39-2000,0),J59*0.4-2000))</f>
        <v>0</v>
      </c>
      <c r="K68" s="231" t="n">
        <f aca="false">IF(K39="",0,IF(K39&lt;=K59*0.4,IF(K39-2000&gt;0,K39-2000,0),K59*0.4-2000))</f>
        <v>0</v>
      </c>
      <c r="L68" s="231" t="n">
        <f aca="false">IF(L39="",0,IF(L39&lt;=L59*0.4,IF(L39-2000&gt;0,L39-2000,0),L59*0.4-2000))</f>
        <v>0</v>
      </c>
      <c r="M68" s="231" t="n">
        <f aca="false">IF(M39="",0,IF(M39&lt;=M59*0.4,IF(M39-2000&gt;0,M39-2000,0),M59*0.4-2000))</f>
        <v>0</v>
      </c>
      <c r="N68" s="231" t="n">
        <f aca="false">IF(N39="",0,IF(N39&lt;=N59*0.4,IF(N39-2000&gt;0,N39-2000,0),N59*0.4-2000))</f>
        <v>0</v>
      </c>
      <c r="O68" s="231" t="n">
        <f aca="false">IF(O39="",0,IF(O39&lt;=O59*0.4,IF(O39-2000&gt;0,O39-2000,0),O59*0.4-2000))</f>
        <v>0</v>
      </c>
      <c r="P68" s="231" t="n">
        <f aca="false">IF(P39="",0,IF(P39&lt;=P59*0.4,IF(P39-2000&gt;0,P39-2000,0),P59*0.4-2000))</f>
        <v>0</v>
      </c>
      <c r="Q68" s="231" t="n">
        <f aca="false">IF(Q39="",0,IF(Q39&lt;=Q59*0.4,IF(Q39-2000&gt;0,Q39-2000,0),Q59*0.4-2000))</f>
        <v>0</v>
      </c>
      <c r="R68" s="231" t="n">
        <f aca="false">IF(R39="",0,IF(R39&lt;=R59*0.4,IF(R39-2000&gt;0,R39-2000,0),R59*0.4-2000))</f>
        <v>0</v>
      </c>
      <c r="S68" s="231" t="n">
        <f aca="false">IF(S39="",0,IF(S39&lt;=S59*0.4,IF(S39-2000&gt;0,S39-2000,0),S59*0.4-2000))</f>
        <v>0</v>
      </c>
      <c r="T68" s="231"/>
      <c r="U68" s="231" t="n">
        <f aca="false">IF(U39="",0,IF(U39&lt;=U59*0.4,IF(U39-2000&gt;0,U39-2000,0),U59*0.4-2000))</f>
        <v>0</v>
      </c>
      <c r="V68" s="231" t="n">
        <f aca="false">IF(V39="",0,IF(V39&lt;=V59*0.4,IF(V39-2000&gt;0,V39-2000,0),V59*0.4-2000))</f>
        <v>0</v>
      </c>
      <c r="W68" s="232" t="n">
        <f aca="false">IF(W39="",0,IF(W39&lt;=W59*0.4,IF(W39-2000&gt;0,W39-2000,0),W59*0.4-2000))</f>
        <v>-262000</v>
      </c>
      <c r="X68" s="233"/>
      <c r="Z68" s="1"/>
      <c r="AA68" s="1"/>
      <c r="AB68" s="1"/>
      <c r="AC68" s="1"/>
      <c r="AD68" s="1"/>
      <c r="AE68" s="1"/>
      <c r="AF68" s="1"/>
    </row>
    <row r="69" customFormat="false" ht="15" hidden="false" customHeight="true" outlineLevel="0" collapsed="false">
      <c r="A69" s="215" t="s">
        <v>35</v>
      </c>
      <c r="B69" s="55" t="n">
        <f aca="false">ROUNDDOWN(IF(B59-B66&lt;0,0,B59-B66),-3)</f>
        <v>3670000</v>
      </c>
      <c r="C69" s="57" t="n">
        <f aca="false">ROUNDDOWN(IF(C59-C66&lt;0,0,C59-C66),-3)</f>
        <v>3670000</v>
      </c>
      <c r="D69" s="1" t="n">
        <f aca="false">ROUNDDOWN(IF(D59-D66&lt;0,0,D59-D66),-3)</f>
        <v>0</v>
      </c>
      <c r="E69" s="58" t="n">
        <f aca="false">ROUNDDOWN(IF(E59-E66&lt;0,0,E59-E66),-3)</f>
        <v>7010000</v>
      </c>
      <c r="F69" s="1" t="n">
        <f aca="false">ROUNDDOWN(IF(F59-F66&lt;0,0,F59-F66),-3)</f>
        <v>7980000</v>
      </c>
      <c r="G69" s="1" t="n">
        <f aca="false">ROUNDDOWN(IF(G59-G66&lt;0,0,G59-G66),-3)</f>
        <v>8950000</v>
      </c>
      <c r="H69" s="1" t="n">
        <f aca="false">ROUNDDOWN(IF(H59-H66&lt;0,0,H59-H66),-3)</f>
        <v>9920000</v>
      </c>
      <c r="I69" s="1" t="n">
        <f aca="false">ROUNDDOWN(IF(I59-I66&lt;0,0,I59-I66),-3)</f>
        <v>10890000</v>
      </c>
      <c r="J69" s="1" t="n">
        <f aca="false">ROUNDDOWN(IF(J59-J66&lt;0,0,J59-J66),-3)</f>
        <v>11860000</v>
      </c>
      <c r="K69" s="1" t="n">
        <f aca="false">ROUNDDOWN(IF(K59-K66&lt;0,0,K59-K66),-3)</f>
        <v>12830000</v>
      </c>
      <c r="L69" s="1" t="n">
        <f aca="false">ROUNDDOWN(IF(L59-L66&lt;0,0,L59-L66),-3)</f>
        <v>13800000</v>
      </c>
      <c r="M69" s="1" t="n">
        <f aca="false">ROUNDDOWN(IF(M59-M66&lt;0,0,M59-M66),-3)</f>
        <v>14800000</v>
      </c>
      <c r="N69" s="1" t="n">
        <f aca="false">ROUNDDOWN(IF(N59-N66&lt;0,0,N59-N66),-3)</f>
        <v>15800000</v>
      </c>
      <c r="O69" s="1" t="n">
        <f aca="false">ROUNDDOWN(IF(O59-O66&lt;0,0,O59-O66),-3)</f>
        <v>16800000</v>
      </c>
      <c r="P69" s="1" t="n">
        <f aca="false">ROUNDDOWN(IF(P59-P66&lt;0,0,P59-P66),-3)</f>
        <v>17800000</v>
      </c>
      <c r="Q69" s="1" t="n">
        <f aca="false">ROUNDDOWN(IF(Q59-Q66&lt;0,0,Q59-Q66),-3)</f>
        <v>18800000</v>
      </c>
      <c r="R69" s="1" t="n">
        <f aca="false">ROUNDDOWN(IF(R59-R66&lt;0,0,R59-R66),-3)</f>
        <v>19800000</v>
      </c>
      <c r="S69" s="1" t="n">
        <f aca="false">ROUNDDOWN(IF(S59-S66&lt;0,0,S59-S66),-3)</f>
        <v>20800000</v>
      </c>
      <c r="U69" s="1" t="n">
        <f aca="false">ROUNDDOWN(IF(U59-U66&lt;0,0,U59-U66),-3)</f>
        <v>0</v>
      </c>
      <c r="V69" s="1" t="n">
        <f aca="false">ROUNDDOWN(IF(V59-V66&lt;0,0,V59-V66),-3)</f>
        <v>0</v>
      </c>
      <c r="W69" s="59" t="n">
        <f aca="false">ROUNDDOWN(IF(W59-W66&lt;0,0,W59-W66),-3)</f>
        <v>0</v>
      </c>
      <c r="X69" s="60" t="n">
        <f aca="false">ROUNDDOWN(IF(X59-X66&lt;0,0,X59-X66),-3)</f>
        <v>295800000</v>
      </c>
      <c r="Y69" s="0"/>
      <c r="Z69" s="0"/>
      <c r="AA69" s="0"/>
      <c r="AB69" s="0"/>
      <c r="AC69" s="0"/>
      <c r="AD69" s="0"/>
      <c r="AE69" s="0"/>
      <c r="AF69" s="0"/>
    </row>
    <row r="70" customFormat="false" ht="15" hidden="false" customHeight="true" outlineLevel="0" collapsed="false">
      <c r="A70" s="235" t="s">
        <v>80</v>
      </c>
      <c r="B70" s="236"/>
      <c r="C70" s="222"/>
      <c r="D70" s="222"/>
      <c r="E70" s="237" t="n">
        <f aca="false">ROUNDDOWN(E69-E68,-3)</f>
        <v>7010000</v>
      </c>
      <c r="F70" s="238" t="n">
        <f aca="false">ROUNDDOWN(F69-F68,-3)</f>
        <v>7980000</v>
      </c>
      <c r="G70" s="238" t="n">
        <f aca="false">ROUNDDOWN(G69-G68,-3)</f>
        <v>8950000</v>
      </c>
      <c r="H70" s="238" t="n">
        <f aca="false">ROUNDDOWN(H69-H68,-3)</f>
        <v>9920000</v>
      </c>
      <c r="I70" s="238" t="n">
        <f aca="false">ROUNDDOWN(I69-I68,-3)</f>
        <v>10890000</v>
      </c>
      <c r="J70" s="238" t="n">
        <f aca="false">ROUNDDOWN(J69-J68,-3)</f>
        <v>11860000</v>
      </c>
      <c r="K70" s="238" t="n">
        <f aca="false">ROUNDDOWN(K69-K68,-3)</f>
        <v>12830000</v>
      </c>
      <c r="L70" s="238" t="n">
        <f aca="false">ROUNDDOWN(L69-L68,-3)</f>
        <v>13800000</v>
      </c>
      <c r="M70" s="238" t="n">
        <f aca="false">ROUNDDOWN(M69-M68,-3)</f>
        <v>14800000</v>
      </c>
      <c r="N70" s="238" t="n">
        <f aca="false">ROUNDDOWN(N69-N68,-3)</f>
        <v>15800000</v>
      </c>
      <c r="O70" s="238" t="n">
        <f aca="false">ROUNDDOWN(O69-O68,-3)</f>
        <v>16800000</v>
      </c>
      <c r="P70" s="238" t="n">
        <f aca="false">ROUNDDOWN(P69-P68,-3)</f>
        <v>17800000</v>
      </c>
      <c r="Q70" s="238" t="n">
        <f aca="false">ROUNDDOWN(Q69-Q68,-3)</f>
        <v>18800000</v>
      </c>
      <c r="R70" s="238" t="n">
        <f aca="false">ROUNDDOWN(R69-R68,-3)</f>
        <v>19800000</v>
      </c>
      <c r="S70" s="238" t="n">
        <f aca="false">ROUNDDOWN(S69-S68,-3)</f>
        <v>20800000</v>
      </c>
      <c r="T70" s="238"/>
      <c r="U70" s="238" t="n">
        <f aca="false">ROUNDDOWN(U69-U68,-3)</f>
        <v>0</v>
      </c>
      <c r="V70" s="238" t="n">
        <f aca="false">ROUNDDOWN(V69-V68,-3)</f>
        <v>0</v>
      </c>
      <c r="W70" s="239" t="n">
        <f aca="false">ROUNDDOWN(W69-W68,-3)</f>
        <v>262000</v>
      </c>
      <c r="X70" s="227"/>
      <c r="Y70" s="0"/>
      <c r="Z70" s="234"/>
      <c r="AA70" s="234"/>
      <c r="AB70" s="234"/>
      <c r="AC70" s="234"/>
      <c r="AD70" s="234"/>
      <c r="AE70" s="234"/>
      <c r="AF70" s="234"/>
    </row>
    <row r="71" customFormat="false" ht="15" hidden="false" customHeight="true" outlineLevel="0" collapsed="false">
      <c r="A71" s="215" t="s">
        <v>81</v>
      </c>
      <c r="B71" s="55" t="n">
        <f aca="false">ROUNDDOWN(B69*VLOOKUP(B69,$AE$38:$AF$44,2)-VLOOKUP(B69,$AE$48:$AF$54,2),-2)</f>
        <v>312900</v>
      </c>
      <c r="C71" s="55" t="n">
        <f aca="false">ROUNDDOWN(C69*VLOOKUP(C69,$AE$38:$AF$44,2)-VLOOKUP(C69,$AE$48:$AF$54,2),-2)</f>
        <v>312900</v>
      </c>
      <c r="D71" s="1" t="n">
        <f aca="false">ROUNDDOWN(D69*VLOOKUP(D69,$AE$38:$AF$44,2)-VLOOKUP(D69,$AE$48:$AF$54,2),-2)</f>
        <v>0</v>
      </c>
      <c r="E71" s="224" t="n">
        <f aca="false">ROUNDDOWN(E69*VLOOKUP(E69,$AE$38:$AF$45,2)-VLOOKUP(E69,$AE$48:$AF$55,2),0)</f>
        <v>996802</v>
      </c>
      <c r="F71" s="225" t="n">
        <f aca="false">ROUNDDOWN(F69*VLOOKUP(F69,$AE$38:$AF$45,2)-VLOOKUP(F69,$AE$48:$AF$55,2),0)</f>
        <v>1224587</v>
      </c>
      <c r="G71" s="225" t="n">
        <f aca="false">ROUNDDOWN(G69*VLOOKUP(G69,$AE$38:$AF$45,2)-VLOOKUP(G69,$AE$48:$AF$55,2),0)</f>
        <v>1452372</v>
      </c>
      <c r="H71" s="225" t="n">
        <f aca="false">ROUNDDOWN(H69*VLOOKUP(H69,$AE$38:$AF$45,2)-VLOOKUP(H69,$AE$48:$AF$55,2),0)</f>
        <v>1774089</v>
      </c>
      <c r="I71" s="225" t="n">
        <f aca="false">ROUNDDOWN(I69*VLOOKUP(I69,$AE$38:$AF$45,2)-VLOOKUP(I69,$AE$48:$AF$55,2),0)</f>
        <v>2100911</v>
      </c>
      <c r="J71" s="225" t="n">
        <f aca="false">ROUNDDOWN(J69*VLOOKUP(J69,$AE$38:$AF$45,2)-VLOOKUP(J69,$AE$48:$AF$55,2),0)</f>
        <v>2427733</v>
      </c>
      <c r="K71" s="225" t="n">
        <f aca="false">ROUNDDOWN(K69*VLOOKUP(K69,$AE$38:$AF$45,2)-VLOOKUP(K69,$AE$48:$AF$55,2),0)</f>
        <v>2754555</v>
      </c>
      <c r="L71" s="225" t="n">
        <f aca="false">ROUNDDOWN(L69*VLOOKUP(L69,$AE$38:$AF$45,2)-VLOOKUP(L69,$AE$48:$AF$55,2),0)</f>
        <v>3081378</v>
      </c>
      <c r="M71" s="225" t="n">
        <f aca="false">ROUNDDOWN(M69*VLOOKUP(M69,$AE$38:$AF$45,2)-VLOOKUP(M69,$AE$48:$AF$55,2),0)</f>
        <v>3418308</v>
      </c>
      <c r="N71" s="225" t="n">
        <f aca="false">ROUNDDOWN(N69*VLOOKUP(N69,$AE$38:$AF$45,2)-VLOOKUP(N69,$AE$48:$AF$55,2),0)</f>
        <v>3755238</v>
      </c>
      <c r="O71" s="225" t="n">
        <f aca="false">ROUNDDOWN(O69*VLOOKUP(O69,$AE$38:$AF$45,2)-VLOOKUP(O69,$AE$48:$AF$55,2),0)</f>
        <v>4092168</v>
      </c>
      <c r="P71" s="225" t="n">
        <f aca="false">ROUNDDOWN(P69*VLOOKUP(P69,$AE$38:$AF$45,2)-VLOOKUP(P69,$AE$48:$AF$55,2),0)</f>
        <v>4429098</v>
      </c>
      <c r="Q71" s="225" t="n">
        <f aca="false">ROUNDDOWN(Q69*VLOOKUP(Q69,$AE$38:$AF$45,2)-VLOOKUP(Q69,$AE$48:$AF$55,2),0)</f>
        <v>4823204</v>
      </c>
      <c r="R71" s="225" t="n">
        <f aca="false">ROUNDDOWN(R69*VLOOKUP(R69,$AE$38:$AF$45,2)-VLOOKUP(R69,$AE$48:$AF$55,2),0)</f>
        <v>5231604</v>
      </c>
      <c r="S71" s="225" t="n">
        <f aca="false">ROUNDDOWN(S69*VLOOKUP(S69,$AE$38:$AF$45,2)-VLOOKUP(S69,$AE$48:$AF$55,2),0)</f>
        <v>5640004</v>
      </c>
      <c r="T71" s="225"/>
      <c r="U71" s="225" t="n">
        <f aca="false">ROUNDDOWN(U69*VLOOKUP(U69,$AE$38:$AF$45,2)-VLOOKUP(U69,$AE$48:$AF$55,2),0)</f>
        <v>0</v>
      </c>
      <c r="V71" s="225" t="n">
        <f aca="false">ROUNDDOWN(V69*VLOOKUP(V69,$AE$38:$AF$45,2)-VLOOKUP(V69,$AE$48:$AF$55,2),0)</f>
        <v>0</v>
      </c>
      <c r="W71" s="226" t="n">
        <f aca="false">ROUNDDOWN(W69*VLOOKUP(W69,$AE$38:$AF$45,2)-VLOOKUP(W69,$AE$48:$AF$55,2),0)</f>
        <v>0</v>
      </c>
      <c r="X71" s="60" t="n">
        <f aca="false">ROUNDDOWN(X69*VLOOKUP(X69,$AE$38:$AF$44,2)-VLOOKUP(X69,$AE$48:$AF$54,2),-2)</f>
        <v>117950000</v>
      </c>
      <c r="Y71" s="0"/>
      <c r="Z71" s="0"/>
      <c r="AA71" s="0"/>
      <c r="AB71" s="0"/>
    </row>
    <row r="72" customFormat="false" ht="15" hidden="false" customHeight="true" outlineLevel="0" collapsed="false">
      <c r="A72" s="215"/>
      <c r="B72" s="55"/>
      <c r="C72" s="57"/>
      <c r="E72" s="58"/>
      <c r="W72" s="59"/>
      <c r="X72" s="60"/>
      <c r="Y72" s="0"/>
      <c r="Z72" s="0"/>
      <c r="AA72" s="0"/>
      <c r="AB72" s="0"/>
    </row>
    <row r="73" customFormat="false" ht="15" hidden="false" customHeight="true" outlineLevel="0" collapsed="false">
      <c r="A73" s="215" t="s">
        <v>81</v>
      </c>
      <c r="B73" s="55" t="n">
        <f aca="false">B71-B72</f>
        <v>312900</v>
      </c>
      <c r="C73" s="57" t="n">
        <f aca="false">C71-C72</f>
        <v>312900</v>
      </c>
      <c r="D73" s="1" t="n">
        <f aca="false">D71-D72</f>
        <v>0</v>
      </c>
      <c r="E73" s="58" t="n">
        <f aca="false">E71-E72</f>
        <v>996802</v>
      </c>
      <c r="F73" s="1" t="n">
        <f aca="false">F71-F72</f>
        <v>1224587</v>
      </c>
      <c r="G73" s="1" t="n">
        <f aca="false">G71-G72</f>
        <v>1452372</v>
      </c>
      <c r="H73" s="1" t="n">
        <f aca="false">H71-H72</f>
        <v>1774089</v>
      </c>
      <c r="I73" s="1" t="n">
        <f aca="false">I71-I72</f>
        <v>2100911</v>
      </c>
      <c r="J73" s="1" t="n">
        <f aca="false">J71-J72</f>
        <v>2427733</v>
      </c>
      <c r="K73" s="1" t="n">
        <f aca="false">K71-K72</f>
        <v>2754555</v>
      </c>
      <c r="L73" s="1" t="n">
        <f aca="false">L71-L72</f>
        <v>3081378</v>
      </c>
      <c r="M73" s="1" t="n">
        <f aca="false">M71-M72</f>
        <v>3418308</v>
      </c>
      <c r="N73" s="1" t="n">
        <f aca="false">N71-N72</f>
        <v>3755238</v>
      </c>
      <c r="O73" s="1" t="n">
        <f aca="false">O71-O72</f>
        <v>4092168</v>
      </c>
      <c r="P73" s="1" t="n">
        <f aca="false">P71-P72</f>
        <v>4429098</v>
      </c>
      <c r="Q73" s="1" t="n">
        <f aca="false">Q71-Q72</f>
        <v>4823204</v>
      </c>
      <c r="R73" s="1" t="n">
        <f aca="false">R71-R72</f>
        <v>5231604</v>
      </c>
      <c r="S73" s="1" t="n">
        <f aca="false">S71-S72</f>
        <v>5640004</v>
      </c>
      <c r="U73" s="1" t="n">
        <f aca="false">U71-U72</f>
        <v>0</v>
      </c>
      <c r="V73" s="1" t="n">
        <f aca="false">V71-V72</f>
        <v>0</v>
      </c>
      <c r="W73" s="59" t="n">
        <f aca="false">W71-W72</f>
        <v>0</v>
      </c>
      <c r="X73" s="60" t="n">
        <f aca="false">X71-X72</f>
        <v>117950000</v>
      </c>
      <c r="Y73" s="0"/>
      <c r="Z73" s="0"/>
      <c r="AA73" s="0"/>
      <c r="AB73" s="0"/>
    </row>
    <row r="74" customFormat="false" ht="24" hidden="false" customHeight="true" outlineLevel="0" collapsed="false">
      <c r="A74" s="235" t="s">
        <v>82</v>
      </c>
      <c r="B74" s="236"/>
      <c r="C74" s="236"/>
      <c r="D74" s="222"/>
      <c r="E74" s="224" t="n">
        <f aca="false">ROUNDDOWN(E70*VLOOKUP(E70,$AE$38:$AF$45,2)-VLOOKUP(E70,$AE$48:$AF$55,2),0)</f>
        <v>996802</v>
      </c>
      <c r="F74" s="225" t="n">
        <f aca="false">ROUNDDOWN(F70*VLOOKUP(F70,$AE$38:$AF$45,2)-VLOOKUP(F70,$AE$48:$AF$55,2),0)</f>
        <v>1224587</v>
      </c>
      <c r="G74" s="225" t="n">
        <f aca="false">ROUNDDOWN(G70*VLOOKUP(G70,$AE$38:$AF$45,2)-VLOOKUP(G70,$AE$48:$AF$55,2),0)</f>
        <v>1452372</v>
      </c>
      <c r="H74" s="225" t="n">
        <f aca="false">ROUNDDOWN(H70*VLOOKUP(H70,$AE$38:$AF$45,2)-VLOOKUP(H70,$AE$48:$AF$55,2),0)</f>
        <v>1774089</v>
      </c>
      <c r="I74" s="225" t="n">
        <f aca="false">ROUNDDOWN(I70*VLOOKUP(I70,$AE$38:$AF$45,2)-VLOOKUP(I70,$AE$48:$AF$55,2),0)</f>
        <v>2100911</v>
      </c>
      <c r="J74" s="225" t="n">
        <f aca="false">ROUNDDOWN(J70*VLOOKUP(J70,$AE$38:$AF$45,2)-VLOOKUP(J70,$AE$48:$AF$55,2),0)</f>
        <v>2427733</v>
      </c>
      <c r="K74" s="225" t="n">
        <f aca="false">ROUNDDOWN(K70*VLOOKUP(K70,$AE$38:$AF$45,2)-VLOOKUP(K70,$AE$48:$AF$55,2),0)</f>
        <v>2754555</v>
      </c>
      <c r="L74" s="225" t="n">
        <f aca="false">ROUNDDOWN(L70*VLOOKUP(L70,$AE$38:$AF$45,2)-VLOOKUP(L70,$AE$48:$AF$55,2),0)</f>
        <v>3081378</v>
      </c>
      <c r="M74" s="225" t="n">
        <f aca="false">ROUNDDOWN(M70*VLOOKUP(M70,$AE$38:$AF$45,2)-VLOOKUP(M70,$AE$48:$AF$55,2),0)</f>
        <v>3418308</v>
      </c>
      <c r="N74" s="225" t="n">
        <f aca="false">ROUNDDOWN(N70*VLOOKUP(N70,$AE$38:$AF$45,2)-VLOOKUP(N70,$AE$48:$AF$55,2),0)</f>
        <v>3755238</v>
      </c>
      <c r="O74" s="225" t="n">
        <f aca="false">ROUNDDOWN(O70*VLOOKUP(O70,$AE$38:$AF$45,2)-VLOOKUP(O70,$AE$48:$AF$55,2),0)</f>
        <v>4092168</v>
      </c>
      <c r="P74" s="225" t="n">
        <f aca="false">ROUNDDOWN(P70*VLOOKUP(P70,$AE$38:$AF$45,2)-VLOOKUP(P70,$AE$48:$AF$55,2),0)</f>
        <v>4429098</v>
      </c>
      <c r="Q74" s="225" t="n">
        <f aca="false">ROUNDDOWN(Q70*VLOOKUP(Q70,$AE$38:$AF$45,2)-VLOOKUP(Q70,$AE$48:$AF$55,2),0)</f>
        <v>4823204</v>
      </c>
      <c r="R74" s="225" t="n">
        <f aca="false">ROUNDDOWN(R70*VLOOKUP(R70,$AE$38:$AF$45,2)-VLOOKUP(R70,$AE$48:$AF$55,2),0)</f>
        <v>5231604</v>
      </c>
      <c r="S74" s="225" t="n">
        <f aca="false">ROUNDDOWN(S70*VLOOKUP(S70,$AE$38:$AF$45,2)-VLOOKUP(S70,$AE$48:$AF$55,2),0)</f>
        <v>5640004</v>
      </c>
      <c r="T74" s="225"/>
      <c r="U74" s="225" t="n">
        <f aca="false">ROUNDDOWN(U70*VLOOKUP(U70,$AE$38:$AF$45,2)-VLOOKUP(U70,$AE$48:$AF$55,2),0)</f>
        <v>0</v>
      </c>
      <c r="V74" s="225" t="n">
        <f aca="false">ROUNDDOWN(V70*VLOOKUP(V70,$AE$38:$AF$45,2)-VLOOKUP(V70,$AE$48:$AF$55,2),0)</f>
        <v>0</v>
      </c>
      <c r="W74" s="226" t="n">
        <f aca="false">ROUNDDOWN(W70*VLOOKUP(W70,$AE$38:$AF$45,2)-VLOOKUP(W70,$AE$48:$AF$55,2),0)</f>
        <v>13375</v>
      </c>
      <c r="X74" s="227"/>
      <c r="Y74" s="0"/>
      <c r="Z74" s="0"/>
      <c r="AA74" s="0"/>
      <c r="AB74" s="0"/>
    </row>
    <row r="75" customFormat="false" ht="24" hidden="false" customHeight="true" outlineLevel="0" collapsed="false">
      <c r="A75" s="54"/>
      <c r="B75" s="55"/>
      <c r="C75" s="57"/>
      <c r="E75" s="58"/>
      <c r="W75" s="198"/>
      <c r="X75" s="60"/>
      <c r="Y75" s="0"/>
      <c r="Z75" s="0"/>
      <c r="AA75" s="0"/>
      <c r="AB75" s="0"/>
    </row>
    <row r="76" customFormat="false" ht="24" hidden="false" customHeight="true" outlineLevel="0" collapsed="false">
      <c r="A76" s="240" t="s">
        <v>83</v>
      </c>
      <c r="B76" s="241" t="n">
        <f aca="false">B73+B74</f>
        <v>312900</v>
      </c>
      <c r="C76" s="241" t="n">
        <f aca="false">C73+C74</f>
        <v>312900</v>
      </c>
      <c r="D76" s="242" t="n">
        <f aca="false">D73</f>
        <v>0</v>
      </c>
      <c r="E76" s="243" t="n">
        <f aca="false">E73</f>
        <v>996802</v>
      </c>
      <c r="F76" s="242" t="n">
        <f aca="false">F73</f>
        <v>1224587</v>
      </c>
      <c r="G76" s="242" t="n">
        <f aca="false">G73</f>
        <v>1452372</v>
      </c>
      <c r="H76" s="242" t="n">
        <f aca="false">H73</f>
        <v>1774089</v>
      </c>
      <c r="I76" s="242" t="n">
        <f aca="false">I73</f>
        <v>2100911</v>
      </c>
      <c r="J76" s="242" t="n">
        <f aca="false">J73</f>
        <v>2427733</v>
      </c>
      <c r="K76" s="242" t="n">
        <f aca="false">K73</f>
        <v>2754555</v>
      </c>
      <c r="L76" s="242" t="n">
        <f aca="false">L73</f>
        <v>3081378</v>
      </c>
      <c r="M76" s="242" t="n">
        <f aca="false">M73</f>
        <v>3418308</v>
      </c>
      <c r="N76" s="242" t="n">
        <f aca="false">N73</f>
        <v>3755238</v>
      </c>
      <c r="O76" s="242" t="n">
        <f aca="false">O73</f>
        <v>4092168</v>
      </c>
      <c r="P76" s="242" t="n">
        <f aca="false">P73</f>
        <v>4429098</v>
      </c>
      <c r="Q76" s="242" t="n">
        <f aca="false">Q73</f>
        <v>4823204</v>
      </c>
      <c r="R76" s="242" t="n">
        <f aca="false">R73</f>
        <v>5231604</v>
      </c>
      <c r="S76" s="242" t="n">
        <f aca="false">S73</f>
        <v>5640004</v>
      </c>
      <c r="T76" s="242"/>
      <c r="U76" s="242" t="n">
        <f aca="false">U73</f>
        <v>0</v>
      </c>
      <c r="V76" s="242" t="n">
        <f aca="false">V73</f>
        <v>0</v>
      </c>
      <c r="W76" s="244" t="n">
        <f aca="false">W73</f>
        <v>0</v>
      </c>
      <c r="X76" s="245" t="n">
        <f aca="false">X73</f>
        <v>117950000</v>
      </c>
      <c r="Y76" s="0"/>
      <c r="Z76" s="0"/>
      <c r="AA76" s="0"/>
      <c r="AB76" s="0"/>
    </row>
    <row r="77" customFormat="false" ht="24" hidden="false" customHeight="true" outlineLevel="0" collapsed="false">
      <c r="A77" s="246" t="s">
        <v>84</v>
      </c>
      <c r="B77" s="236"/>
      <c r="C77" s="222"/>
      <c r="D77" s="222"/>
      <c r="E77" s="223" t="n">
        <f aca="false">E74</f>
        <v>996802</v>
      </c>
      <c r="F77" s="222" t="n">
        <f aca="false">F74</f>
        <v>1224587</v>
      </c>
      <c r="G77" s="222" t="n">
        <f aca="false">G74</f>
        <v>1452372</v>
      </c>
      <c r="H77" s="222" t="n">
        <f aca="false">H74</f>
        <v>1774089</v>
      </c>
      <c r="I77" s="222" t="n">
        <f aca="false">I74</f>
        <v>2100911</v>
      </c>
      <c r="J77" s="222" t="n">
        <f aca="false">J74</f>
        <v>2427733</v>
      </c>
      <c r="K77" s="222" t="n">
        <f aca="false">K74</f>
        <v>2754555</v>
      </c>
      <c r="L77" s="222" t="n">
        <f aca="false">L74</f>
        <v>3081378</v>
      </c>
      <c r="M77" s="222" t="n">
        <f aca="false">M74</f>
        <v>3418308</v>
      </c>
      <c r="N77" s="222" t="n">
        <f aca="false">N74</f>
        <v>3755238</v>
      </c>
      <c r="O77" s="222" t="n">
        <f aca="false">O74</f>
        <v>4092168</v>
      </c>
      <c r="P77" s="222" t="n">
        <f aca="false">P74</f>
        <v>4429098</v>
      </c>
      <c r="Q77" s="222" t="n">
        <f aca="false">Q74</f>
        <v>4823204</v>
      </c>
      <c r="R77" s="222" t="n">
        <f aca="false">R74</f>
        <v>5231604</v>
      </c>
      <c r="S77" s="222" t="n">
        <f aca="false">S74</f>
        <v>5640004</v>
      </c>
      <c r="T77" s="222"/>
      <c r="U77" s="222" t="n">
        <f aca="false">U74</f>
        <v>0</v>
      </c>
      <c r="V77" s="222" t="n">
        <f aca="false">V74</f>
        <v>0</v>
      </c>
      <c r="W77" s="247" t="n">
        <f aca="false">W74</f>
        <v>13375</v>
      </c>
      <c r="X77" s="227"/>
      <c r="Z77" s="0"/>
      <c r="AA77" s="0"/>
      <c r="AB77" s="0"/>
    </row>
    <row r="78" customFormat="false" ht="24" hidden="false" customHeight="true" outlineLevel="0" collapsed="false">
      <c r="A78" s="248" t="s">
        <v>85</v>
      </c>
      <c r="B78" s="55"/>
      <c r="C78" s="57"/>
      <c r="E78" s="58"/>
      <c r="W78" s="59"/>
      <c r="X78" s="60"/>
      <c r="Z78" s="0"/>
    </row>
    <row r="79" customFormat="false" ht="18" hidden="false" customHeight="true" outlineLevel="0" collapsed="false">
      <c r="A79" s="249" t="s">
        <v>86</v>
      </c>
      <c r="B79" s="250" t="n">
        <f aca="false">B76+B38</f>
        <v>682400</v>
      </c>
      <c r="C79" s="251" t="n">
        <f aca="false">C76+C55-C50-C51</f>
        <v>308900</v>
      </c>
      <c r="D79" s="252" t="n">
        <f aca="false">D76+D38</f>
        <v>0</v>
      </c>
      <c r="E79" s="253" t="n">
        <f aca="false">E76+E38</f>
        <v>1700302</v>
      </c>
      <c r="F79" s="252" t="n">
        <f aca="false">F76+F38</f>
        <v>2025087</v>
      </c>
      <c r="G79" s="252" t="n">
        <f aca="false">G76+G38</f>
        <v>2349872</v>
      </c>
      <c r="H79" s="252" t="n">
        <f aca="false">H76+H38</f>
        <v>2768589</v>
      </c>
      <c r="I79" s="252" t="n">
        <f aca="false">I76+I38</f>
        <v>3192411</v>
      </c>
      <c r="J79" s="252" t="n">
        <f aca="false">J76+J38</f>
        <v>3616233</v>
      </c>
      <c r="K79" s="252" t="n">
        <f aca="false">K76+K38</f>
        <v>4040055</v>
      </c>
      <c r="L79" s="252" t="n">
        <f aca="false">L76+L38</f>
        <v>4463878</v>
      </c>
      <c r="M79" s="252" t="n">
        <f aca="false">M76+M38</f>
        <v>4900808</v>
      </c>
      <c r="N79" s="252" t="n">
        <f aca="false">N76+N38</f>
        <v>5337738</v>
      </c>
      <c r="O79" s="252" t="n">
        <f aca="false">O76+O38</f>
        <v>5774668</v>
      </c>
      <c r="P79" s="252" t="n">
        <f aca="false">P76+P38</f>
        <v>6211598</v>
      </c>
      <c r="Q79" s="252" t="n">
        <f aca="false">Q76+Q38</f>
        <v>6705704</v>
      </c>
      <c r="R79" s="252" t="n">
        <f aca="false">R76+R38</f>
        <v>7214104</v>
      </c>
      <c r="S79" s="252" t="n">
        <f aca="false">S76+S38</f>
        <v>7722504</v>
      </c>
      <c r="T79" s="252"/>
      <c r="U79" s="252" t="e">
        <f aca="false">U76+U38</f>
        <v>#N/A</v>
      </c>
      <c r="V79" s="252" t="e">
        <f aca="false">V76+V38</f>
        <v>#N/A</v>
      </c>
      <c r="W79" s="254" t="n">
        <f aca="false">W76+W38</f>
        <v>0</v>
      </c>
      <c r="X79" s="255" t="n">
        <f aca="false">X76+X38</f>
        <v>144632500</v>
      </c>
    </row>
    <row r="80" customFormat="false" ht="19.5" hidden="false" customHeight="true" outlineLevel="0" collapsed="false">
      <c r="A80" s="256" t="s">
        <v>87</v>
      </c>
      <c r="B80" s="131" t="n">
        <f aca="false">B76+B54</f>
        <v>686400</v>
      </c>
      <c r="C80" s="257" t="n">
        <f aca="false">C76+C55</f>
        <v>312900</v>
      </c>
      <c r="D80" s="258" t="n">
        <f aca="false">D76+D54</f>
        <v>4000</v>
      </c>
      <c r="E80" s="259" t="n">
        <f aca="false">E76+E54</f>
        <v>1705302</v>
      </c>
      <c r="F80" s="258" t="n">
        <f aca="false">F76+F54</f>
        <v>2030087</v>
      </c>
      <c r="G80" s="258" t="n">
        <f aca="false">G76+G54</f>
        <v>2354872</v>
      </c>
      <c r="H80" s="258" t="n">
        <f aca="false">H76+H54</f>
        <v>2773589</v>
      </c>
      <c r="I80" s="258" t="n">
        <f aca="false">I76+I54</f>
        <v>3197411</v>
      </c>
      <c r="J80" s="258" t="n">
        <f aca="false">J76+J54</f>
        <v>3621233</v>
      </c>
      <c r="K80" s="258" t="n">
        <f aca="false">K76+K54</f>
        <v>4045055</v>
      </c>
      <c r="L80" s="258" t="n">
        <f aca="false">L76+L54</f>
        <v>4468878</v>
      </c>
      <c r="M80" s="258" t="n">
        <f aca="false">M76+M54</f>
        <v>4905808</v>
      </c>
      <c r="N80" s="258" t="n">
        <f aca="false">N76+N54</f>
        <v>5342738</v>
      </c>
      <c r="O80" s="258" t="n">
        <f aca="false">O76+O54</f>
        <v>5779668</v>
      </c>
      <c r="P80" s="258" t="n">
        <f aca="false">P76+P54</f>
        <v>6216598</v>
      </c>
      <c r="Q80" s="258" t="n">
        <f aca="false">Q76+Q54</f>
        <v>6710704</v>
      </c>
      <c r="R80" s="258" t="n">
        <f aca="false">R76+R54</f>
        <v>7219104</v>
      </c>
      <c r="S80" s="258" t="n">
        <f aca="false">S76+S54</f>
        <v>7727504</v>
      </c>
      <c r="T80" s="258"/>
      <c r="U80" s="258" t="e">
        <f aca="false">U76+U54</f>
        <v>#N/A</v>
      </c>
      <c r="V80" s="258" t="n">
        <f aca="false">V76+V54</f>
        <v>5000</v>
      </c>
      <c r="W80" s="260" t="n">
        <f aca="false">W76+W54</f>
        <v>5000</v>
      </c>
      <c r="X80" s="261" t="n">
        <f aca="false">X76+X54</f>
        <v>144636600</v>
      </c>
    </row>
    <row r="81" customFormat="false" ht="19.5" hidden="false" customHeight="true" outlineLevel="0" collapsed="false">
      <c r="A81" s="0"/>
      <c r="B81" s="57"/>
      <c r="C81" s="57"/>
      <c r="D81" s="0"/>
      <c r="E81" s="58"/>
      <c r="W81" s="59"/>
      <c r="X81" s="262"/>
    </row>
    <row r="82" customFormat="false" ht="19.5" hidden="false" customHeight="true" outlineLevel="0" collapsed="false">
      <c r="A82" s="116" t="s">
        <v>88</v>
      </c>
      <c r="B82" s="57" t="n">
        <f aca="false">B9-B80</f>
        <v>6313600</v>
      </c>
      <c r="C82" s="57" t="n">
        <f aca="false">C9-C80</f>
        <v>6687100</v>
      </c>
      <c r="D82" s="1" t="n">
        <f aca="false">D9-D80</f>
        <v>-4000</v>
      </c>
      <c r="E82" s="58" t="n">
        <f aca="false">E9-E80</f>
        <v>9294698</v>
      </c>
      <c r="U82" s="1" t="e">
        <f aca="false">U9-U80</f>
        <v>#N/A</v>
      </c>
      <c r="V82" s="1" t="n">
        <f aca="false">V9-V80</f>
        <v>-5000</v>
      </c>
      <c r="W82" s="59" t="n">
        <f aca="false">W9-W80</f>
        <v>-5000</v>
      </c>
      <c r="X82" s="262" t="n">
        <f aca="false">X9-X80</f>
        <v>155363400</v>
      </c>
    </row>
    <row r="83" customFormat="false" ht="19.5" hidden="false" customHeight="true" outlineLevel="0" collapsed="false">
      <c r="A83" s="116" t="s">
        <v>89</v>
      </c>
      <c r="B83" s="57" t="n">
        <f aca="false">B82-B17</f>
        <v>5263600</v>
      </c>
      <c r="C83" s="57" t="n">
        <f aca="false">C82-C17</f>
        <v>5637100</v>
      </c>
      <c r="D83" s="1" t="e">
        <f aca="false">D82-D17</f>
        <v>#N/A</v>
      </c>
      <c r="E83" s="58" t="n">
        <f aca="false">E82-E17</f>
        <v>7884698</v>
      </c>
      <c r="U83" s="1" t="e">
        <f aca="false">U82-U17</f>
        <v>#N/A</v>
      </c>
      <c r="V83" s="1" t="n">
        <f aca="false">V82-V17</f>
        <v>-5000</v>
      </c>
      <c r="W83" s="59" t="n">
        <f aca="false">W82-W17</f>
        <v>-5000</v>
      </c>
      <c r="X83" s="263" t="n">
        <f aca="false">X82-X17</f>
        <v>153743400</v>
      </c>
    </row>
    <row r="84" customFormat="false" ht="19.5" hidden="false" customHeight="true" outlineLevel="0" collapsed="false">
      <c r="X84" s="262"/>
    </row>
    <row r="85" customFormat="false" ht="15" hidden="false" customHeight="true" outlineLevel="0" collapsed="false">
      <c r="A85" s="5" t="s">
        <v>90</v>
      </c>
      <c r="X85" s="262"/>
    </row>
    <row r="86" customFormat="false" ht="15" hidden="false" customHeight="true" outlineLevel="0" collapsed="false">
      <c r="A86" s="264" t="s">
        <v>57</v>
      </c>
      <c r="B86" s="10"/>
      <c r="C86" s="10"/>
      <c r="D86" s="10"/>
      <c r="E86" s="10" t="n">
        <f aca="false">E47</f>
        <v>213524.87334065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 t="n">
        <f aca="false">U47</f>
        <v>2000</v>
      </c>
      <c r="V86" s="10" t="n">
        <f aca="false">V47</f>
        <v>2000</v>
      </c>
      <c r="W86" s="10" t="n">
        <f aca="false">W47</f>
        <v>2000</v>
      </c>
    </row>
    <row r="87" customFormat="false" ht="15" hidden="false" customHeight="true" outlineLevel="0" collapsed="false">
      <c r="A87" s="264" t="s">
        <v>91</v>
      </c>
      <c r="B87" s="11"/>
      <c r="C87" s="11"/>
      <c r="D87" s="26"/>
      <c r="E87" s="10" t="n">
        <v>2000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 t="n">
        <v>2000</v>
      </c>
      <c r="V87" s="10" t="n">
        <v>2000</v>
      </c>
      <c r="W87" s="10" t="n">
        <v>2000</v>
      </c>
    </row>
    <row r="88" customFormat="false" ht="15" hidden="false" customHeight="true" outlineLevel="0" collapsed="false">
      <c r="A88" s="264" t="s">
        <v>92</v>
      </c>
      <c r="B88" s="11"/>
      <c r="C88" s="11"/>
      <c r="D88" s="10"/>
      <c r="E88" s="265" t="n">
        <f aca="false">(E86-E87)*VLOOKUP(E70,$AE$38:$AF$45,2)</f>
        <v>49672.3860065848</v>
      </c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 t="n">
        <f aca="false">(U86-U87)*VLOOKUP(U70,$AE$38:$AF$45,2)</f>
        <v>0</v>
      </c>
      <c r="V88" s="265" t="n">
        <f aca="false">(V86-V87)*VLOOKUP(V70,$AE$38:$AF$45,2)</f>
        <v>0</v>
      </c>
      <c r="W88" s="265" t="n">
        <f aca="false">(W86-W87)*VLOOKUP(W70,$AE$38:$AF$45,2)</f>
        <v>0</v>
      </c>
    </row>
    <row r="89" customFormat="false" ht="15" hidden="false" customHeight="true" outlineLevel="0" collapsed="false">
      <c r="A89" s="264" t="s">
        <v>93</v>
      </c>
      <c r="B89" s="266"/>
      <c r="C89" s="11"/>
      <c r="D89" s="10"/>
      <c r="E89" s="10" t="n">
        <f aca="false">(E86-E87)*0.1</f>
        <v>21152.487334065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 t="n">
        <f aca="false">(U86-U87)*0.1</f>
        <v>0</v>
      </c>
      <c r="V89" s="10" t="n">
        <f aca="false">(V86-V87)*0.1</f>
        <v>0</v>
      </c>
      <c r="W89" s="10" t="n">
        <f aca="false">(W86-W87)*0.1</f>
        <v>0</v>
      </c>
    </row>
    <row r="90" customFormat="false" ht="15" hidden="false" customHeight="true" outlineLevel="0" collapsed="false">
      <c r="A90" s="264" t="s">
        <v>94</v>
      </c>
      <c r="B90" s="266"/>
      <c r="C90" s="11"/>
      <c r="D90" s="10"/>
      <c r="E90" s="10" t="n">
        <f aca="false">(E86-E87)*E46</f>
        <v>140700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 t="n">
        <f aca="false">(U47-U87)*U46</f>
        <v>0</v>
      </c>
      <c r="V90" s="10" t="n">
        <f aca="false">(V47-V87)*V46</f>
        <v>0</v>
      </c>
      <c r="W90" s="10" t="n">
        <f aca="false">(W47-W87)*W46</f>
        <v>0</v>
      </c>
    </row>
    <row r="91" customFormat="false" ht="15" hidden="false" customHeight="true" outlineLevel="0" collapsed="false">
      <c r="A91" s="264" t="s">
        <v>79</v>
      </c>
      <c r="B91" s="267"/>
      <c r="C91" s="267"/>
      <c r="D91" s="10"/>
      <c r="E91" s="10" t="n">
        <f aca="false">SUM(E87:E90)</f>
        <v>213524.87334065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 t="n">
        <f aca="false">SUM(U87:U90)</f>
        <v>2000</v>
      </c>
      <c r="V91" s="10" t="n">
        <f aca="false">SUM(V87:V90)</f>
        <v>2000</v>
      </c>
      <c r="W91" s="10" t="n">
        <f aca="false">SUM(W87:W90)</f>
        <v>2000</v>
      </c>
    </row>
    <row r="92" customFormat="false" ht="15" hidden="false" customHeight="true" outlineLevel="0" collapsed="false">
      <c r="E92" s="39" t="str">
        <f aca="false">IF(E91=E47,"ok","  ")</f>
        <v>ok</v>
      </c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 t="str">
        <f aca="false">IF(U91=U47,"ok","  ")</f>
        <v>ok</v>
      </c>
      <c r="V92" s="39" t="str">
        <f aca="false">IF(V91=V47,"ok","  ")</f>
        <v>ok</v>
      </c>
      <c r="W92" s="39" t="str">
        <f aca="false">IF(W91=W47,"ok","  ")</f>
        <v>ok</v>
      </c>
    </row>
  </sheetData>
  <mergeCells count="21">
    <mergeCell ref="A1:V2"/>
    <mergeCell ref="W2:X2"/>
    <mergeCell ref="AH2:AI3"/>
    <mergeCell ref="AN2:AO2"/>
    <mergeCell ref="AP2:AQ2"/>
    <mergeCell ref="W3:X3"/>
    <mergeCell ref="W4:X4"/>
    <mergeCell ref="AH4:AH5"/>
    <mergeCell ref="AI4:AI5"/>
    <mergeCell ref="W5:X5"/>
    <mergeCell ref="W6:X6"/>
    <mergeCell ref="AH6:AH7"/>
    <mergeCell ref="AI6:AI7"/>
    <mergeCell ref="W7:X7"/>
    <mergeCell ref="AA36:AB36"/>
    <mergeCell ref="AC36:AD36"/>
    <mergeCell ref="AC56:AD56"/>
    <mergeCell ref="AE56:AF56"/>
    <mergeCell ref="B87:C87"/>
    <mergeCell ref="B89:B90"/>
    <mergeCell ref="B91:C91"/>
  </mergeCells>
  <printOptions headings="false" gridLines="false" gridLinesSet="true" horizontalCentered="false" verticalCentered="false"/>
  <pageMargins left="0.590277777777778" right="0.590277777777778" top="0.39375" bottom="0.393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40" man="true" max="16383" min="0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025" min="1" style="0" width="8.5708502024291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2" min="1" style="268" width="2.89068825910931"/>
    <col collapsed="false" hidden="false" max="3" min="3" style="268" width="25.7085020242915"/>
    <col collapsed="false" hidden="false" max="4" min="4" style="268" width="11.6761133603239"/>
    <col collapsed="false" hidden="false" max="5" min="5" style="269" width="4.49797570850202"/>
    <col collapsed="false" hidden="false" max="9" min="6" style="268" width="8.89068825910931"/>
    <col collapsed="false" hidden="false" max="10" min="10" style="268" width="1.49797570850202"/>
    <col collapsed="false" hidden="false" max="1025" min="11" style="268" width="8.89068825910931"/>
  </cols>
  <sheetData>
    <row r="1" customFormat="false" ht="13.2" hidden="false" customHeight="true" outlineLevel="0" collapsed="false">
      <c r="A1" s="270"/>
      <c r="B1" s="271"/>
      <c r="C1" s="271"/>
      <c r="D1" s="271"/>
      <c r="E1" s="271"/>
      <c r="F1" s="271"/>
      <c r="G1" s="271"/>
      <c r="H1" s="271"/>
      <c r="I1" s="271"/>
      <c r="J1" s="0"/>
    </row>
    <row r="2" customFormat="false" ht="28.8" hidden="false" customHeight="true" outlineLevel="0" collapsed="false">
      <c r="A2" s="271"/>
      <c r="B2" s="272" t="s">
        <v>95</v>
      </c>
      <c r="C2" s="272"/>
      <c r="D2" s="272"/>
      <c r="E2" s="272"/>
      <c r="F2" s="272"/>
      <c r="G2" s="272"/>
      <c r="H2" s="272"/>
      <c r="I2" s="272"/>
      <c r="J2" s="0"/>
    </row>
    <row r="3" customFormat="false" ht="7.2" hidden="false" customHeight="true" outlineLevel="0" collapsed="false">
      <c r="A3" s="273"/>
      <c r="B3" s="273"/>
      <c r="C3" s="273"/>
      <c r="D3" s="273"/>
      <c r="E3" s="273"/>
      <c r="F3" s="0"/>
      <c r="G3" s="0"/>
      <c r="H3" s="0"/>
      <c r="I3" s="0"/>
      <c r="J3" s="0"/>
    </row>
    <row r="4" customFormat="false" ht="24" hidden="false" customHeight="true" outlineLevel="0" collapsed="false">
      <c r="A4" s="274" t="s">
        <v>96</v>
      </c>
      <c r="B4" s="273"/>
      <c r="C4" s="273"/>
      <c r="D4" s="273"/>
      <c r="E4" s="273"/>
      <c r="F4" s="0"/>
      <c r="G4" s="0"/>
      <c r="H4" s="0"/>
      <c r="I4" s="0"/>
      <c r="J4" s="0"/>
    </row>
    <row r="5" customFormat="false" ht="13.2" hidden="false" customHeight="false" outlineLevel="0" collapsed="false">
      <c r="A5" s="273"/>
      <c r="B5" s="273"/>
      <c r="C5" s="273"/>
      <c r="D5" s="273"/>
      <c r="E5" s="273"/>
      <c r="F5" s="0"/>
      <c r="G5" s="0"/>
      <c r="H5" s="0"/>
      <c r="I5" s="0"/>
      <c r="J5" s="0"/>
    </row>
    <row r="6" customFormat="false" ht="17.4" hidden="false" customHeight="true" outlineLevel="0" collapsed="false">
      <c r="A6" s="275" t="s">
        <v>97</v>
      </c>
      <c r="B6" s="0"/>
      <c r="C6" s="0"/>
      <c r="D6" s="0"/>
      <c r="E6" s="0"/>
      <c r="F6" s="0"/>
      <c r="G6" s="0"/>
      <c r="H6" s="0"/>
      <c r="I6" s="0"/>
      <c r="J6" s="0"/>
    </row>
    <row r="7" customFormat="false" ht="19.8" hidden="false" customHeight="true" outlineLevel="0" collapsed="false">
      <c r="A7" s="0"/>
      <c r="B7" s="276" t="s">
        <v>98</v>
      </c>
      <c r="C7" s="276"/>
      <c r="D7" s="277"/>
      <c r="E7" s="278" t="s">
        <v>99</v>
      </c>
      <c r="F7" s="0"/>
      <c r="G7" s="0"/>
      <c r="H7" s="0"/>
      <c r="I7" s="0"/>
      <c r="J7" s="0"/>
    </row>
    <row r="8" customFormat="false" ht="17.4" hidden="false" customHeight="true" outlineLevel="0" collapsed="false">
      <c r="A8" s="0"/>
      <c r="B8" s="279" t="s">
        <v>100</v>
      </c>
      <c r="C8" s="269"/>
      <c r="F8" s="0"/>
      <c r="G8" s="0"/>
      <c r="H8" s="0"/>
      <c r="I8" s="0"/>
      <c r="J8" s="0"/>
    </row>
    <row r="9" customFormat="false" ht="9" hidden="false" customHeight="true" outlineLevel="0" collapsed="false">
      <c r="A9" s="0"/>
      <c r="B9" s="269"/>
      <c r="C9" s="269"/>
      <c r="F9" s="0"/>
      <c r="G9" s="0"/>
      <c r="H9" s="0"/>
      <c r="I9" s="0"/>
      <c r="J9" s="0"/>
    </row>
    <row r="10" customFormat="false" ht="17.4" hidden="false" customHeight="true" outlineLevel="0" collapsed="false">
      <c r="A10" s="275" t="s">
        <v>101</v>
      </c>
      <c r="B10" s="0"/>
      <c r="C10" s="0"/>
      <c r="D10" s="0"/>
      <c r="E10" s="0"/>
      <c r="F10" s="0"/>
      <c r="G10" s="0"/>
      <c r="H10" s="0"/>
      <c r="I10" s="0"/>
      <c r="J10" s="0"/>
    </row>
    <row r="11" customFormat="false" ht="19.8" hidden="false" customHeight="true" outlineLevel="0" collapsed="false">
      <c r="A11" s="0"/>
      <c r="B11" s="280" t="s">
        <v>2</v>
      </c>
      <c r="C11" s="280"/>
      <c r="D11" s="280"/>
      <c r="E11" s="280"/>
      <c r="F11" s="0"/>
      <c r="G11" s="0"/>
      <c r="H11" s="0"/>
      <c r="I11" s="0"/>
      <c r="J11" s="0"/>
    </row>
    <row r="12" customFormat="false" ht="19.8" hidden="false" customHeight="true" outlineLevel="0" collapsed="false">
      <c r="A12" s="0"/>
      <c r="B12" s="281"/>
      <c r="C12" s="276" t="s">
        <v>102</v>
      </c>
      <c r="D12" s="282"/>
      <c r="E12" s="278" t="s">
        <v>3</v>
      </c>
      <c r="F12" s="0"/>
      <c r="G12" s="0"/>
      <c r="H12" s="0"/>
      <c r="I12" s="0"/>
      <c r="J12" s="0"/>
    </row>
    <row r="13" customFormat="false" ht="19.8" hidden="false" customHeight="true" outlineLevel="0" collapsed="false">
      <c r="A13" s="0"/>
      <c r="B13" s="281"/>
      <c r="C13" s="283" t="s">
        <v>103</v>
      </c>
      <c r="D13" s="282"/>
      <c r="E13" s="278" t="s">
        <v>3</v>
      </c>
      <c r="F13" s="0"/>
      <c r="G13" s="0"/>
      <c r="H13" s="0"/>
      <c r="I13" s="0"/>
      <c r="J13" s="0"/>
    </row>
    <row r="14" customFormat="false" ht="19.8" hidden="false" customHeight="true" outlineLevel="0" collapsed="false">
      <c r="A14" s="0"/>
      <c r="B14" s="280" t="s">
        <v>8</v>
      </c>
      <c r="C14" s="280"/>
      <c r="D14" s="280"/>
      <c r="E14" s="280"/>
      <c r="F14" s="0"/>
      <c r="G14" s="0"/>
      <c r="H14" s="0"/>
      <c r="I14" s="0"/>
      <c r="J14" s="0"/>
    </row>
    <row r="15" customFormat="false" ht="19.8" hidden="false" customHeight="true" outlineLevel="0" collapsed="false">
      <c r="A15" s="0"/>
      <c r="B15" s="284"/>
      <c r="C15" s="285" t="s">
        <v>104</v>
      </c>
      <c r="D15" s="277"/>
      <c r="E15" s="278" t="s">
        <v>3</v>
      </c>
      <c r="F15" s="0"/>
      <c r="G15" s="0"/>
      <c r="H15" s="0"/>
      <c r="I15" s="0"/>
      <c r="J15" s="0"/>
    </row>
    <row r="16" customFormat="false" ht="19.8" hidden="false" customHeight="true" outlineLevel="0" collapsed="false">
      <c r="A16" s="0"/>
      <c r="B16" s="284"/>
      <c r="C16" s="285" t="s">
        <v>105</v>
      </c>
      <c r="D16" s="277"/>
      <c r="E16" s="278" t="s">
        <v>3</v>
      </c>
      <c r="F16" s="0"/>
      <c r="G16" s="0"/>
      <c r="H16" s="0"/>
      <c r="I16" s="0"/>
      <c r="J16" s="0"/>
    </row>
    <row r="17" customFormat="false" ht="19.8" hidden="false" customHeight="true" outlineLevel="0" collapsed="false">
      <c r="A17" s="0"/>
      <c r="B17" s="284"/>
      <c r="C17" s="285" t="s">
        <v>106</v>
      </c>
      <c r="D17" s="277"/>
      <c r="E17" s="278" t="s">
        <v>3</v>
      </c>
      <c r="F17" s="0"/>
      <c r="G17" s="0"/>
      <c r="H17" s="0"/>
      <c r="I17" s="0"/>
      <c r="J17" s="0"/>
    </row>
    <row r="18" customFormat="false" ht="19.8" hidden="false" customHeight="true" outlineLevel="0" collapsed="false">
      <c r="A18" s="0"/>
      <c r="B18" s="286"/>
      <c r="C18" s="287" t="s">
        <v>107</v>
      </c>
      <c r="D18" s="277"/>
      <c r="E18" s="278" t="s">
        <v>3</v>
      </c>
      <c r="F18" s="0"/>
      <c r="G18" s="0"/>
      <c r="H18" s="0"/>
      <c r="I18" s="0"/>
      <c r="J18" s="0"/>
    </row>
    <row r="19" customFormat="false" ht="12" hidden="false" customHeight="true" outlineLevel="0" collapsed="false">
      <c r="A19" s="0"/>
      <c r="F19" s="0"/>
      <c r="G19" s="0"/>
      <c r="H19" s="0"/>
      <c r="I19" s="0"/>
      <c r="J19" s="0"/>
    </row>
    <row r="20" customFormat="false" ht="17.4" hidden="false" customHeight="true" outlineLevel="0" collapsed="false">
      <c r="A20" s="275" t="s">
        <v>108</v>
      </c>
      <c r="B20" s="0"/>
      <c r="C20" s="0"/>
      <c r="D20" s="0"/>
      <c r="F20" s="0"/>
      <c r="G20" s="0"/>
      <c r="H20" s="0"/>
      <c r="I20" s="0"/>
      <c r="J20" s="0"/>
    </row>
    <row r="21" customFormat="false" ht="23.4" hidden="false" customHeight="true" outlineLevel="0" collapsed="false">
      <c r="A21" s="0"/>
      <c r="B21" s="276" t="s">
        <v>109</v>
      </c>
      <c r="C21" s="276"/>
      <c r="D21" s="277"/>
      <c r="E21" s="278" t="s">
        <v>99</v>
      </c>
      <c r="F21" s="0"/>
      <c r="G21" s="0"/>
      <c r="H21" s="0"/>
      <c r="I21" s="0"/>
      <c r="J21" s="0"/>
    </row>
    <row r="22" customFormat="false" ht="17.4" hidden="false" customHeight="true" outlineLevel="0" collapsed="false">
      <c r="A22" s="0"/>
      <c r="B22" s="269"/>
      <c r="C22" s="269"/>
      <c r="F22" s="0"/>
      <c r="G22" s="0"/>
      <c r="H22" s="0"/>
      <c r="I22" s="0"/>
      <c r="J22" s="0"/>
    </row>
    <row r="23" customFormat="false" ht="31.2" hidden="false" customHeight="true" outlineLevel="0" collapsed="false">
      <c r="A23" s="0"/>
      <c r="B23" s="269"/>
      <c r="C23" s="269"/>
      <c r="F23" s="0"/>
      <c r="G23" s="0"/>
      <c r="H23" s="0"/>
      <c r="I23" s="0"/>
      <c r="J23" s="0"/>
    </row>
    <row r="24" customFormat="false" ht="17.4" hidden="false" customHeight="true" outlineLevel="0" collapsed="false">
      <c r="A24" s="0"/>
      <c r="B24" s="269"/>
      <c r="C24" s="269"/>
      <c r="F24" s="0"/>
      <c r="G24" s="0"/>
      <c r="H24" s="0"/>
      <c r="I24" s="0"/>
      <c r="J24" s="0"/>
    </row>
    <row r="25" customFormat="false" ht="45" hidden="false" customHeight="true" outlineLevel="0" collapsed="false">
      <c r="A25" s="0"/>
      <c r="B25" s="288" t="s">
        <v>110</v>
      </c>
      <c r="C25" s="288"/>
      <c r="D25" s="289" t="n">
        <f aca="false">計算欄!W44</f>
        <v>0</v>
      </c>
      <c r="E25" s="290" t="s">
        <v>99</v>
      </c>
      <c r="H25" s="0"/>
      <c r="I25" s="0"/>
      <c r="J25" s="0"/>
    </row>
    <row r="26" customFormat="false" ht="8.4" hidden="false" customHeight="true" outlineLevel="0" collapsed="false">
      <c r="A26" s="0"/>
      <c r="H26" s="0"/>
      <c r="I26" s="0"/>
      <c r="J26" s="0"/>
    </row>
    <row r="27" customFormat="false" ht="28.2" hidden="false" customHeight="true" outlineLevel="0" collapsed="false">
      <c r="A27" s="0"/>
      <c r="C27" s="291" t="s">
        <v>111</v>
      </c>
      <c r="D27" s="292" t="n">
        <f aca="false">D21-D25</f>
        <v>0</v>
      </c>
      <c r="E27" s="293" t="s">
        <v>99</v>
      </c>
      <c r="F27" s="294" t="s">
        <v>112</v>
      </c>
      <c r="H27" s="0"/>
      <c r="I27" s="0"/>
      <c r="J27" s="0"/>
    </row>
    <row r="28" customFormat="false" ht="10.8" hidden="false" customHeight="true" outlineLevel="0" collapsed="false">
      <c r="A28" s="0"/>
      <c r="C28" s="295"/>
      <c r="H28" s="0"/>
      <c r="I28" s="0"/>
      <c r="J28" s="0"/>
    </row>
    <row r="29" customFormat="false" ht="28.2" hidden="false" customHeight="true" outlineLevel="0" collapsed="false">
      <c r="A29" s="296" t="s">
        <v>113</v>
      </c>
      <c r="B29" s="296"/>
      <c r="C29" s="296"/>
      <c r="D29" s="296"/>
      <c r="E29" s="296"/>
      <c r="F29" s="296"/>
      <c r="G29" s="296"/>
      <c r="H29" s="296"/>
      <c r="I29" s="296"/>
      <c r="J29" s="296"/>
    </row>
  </sheetData>
  <sheetProtection sheet="true" objects="true" scenarios="true" selectLockedCells="true"/>
  <mergeCells count="8">
    <mergeCell ref="B2:I2"/>
    <mergeCell ref="B7:C7"/>
    <mergeCell ref="B11:E11"/>
    <mergeCell ref="B12:B13"/>
    <mergeCell ref="B14:E14"/>
    <mergeCell ref="B21:C21"/>
    <mergeCell ref="B25:C25"/>
    <mergeCell ref="A29:J2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LibreOffice/5.1.5.2$Linux_X86_64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en-US</dc:language>
  <cp:lastModifiedBy/>
  <dcterms:modified xsi:type="dcterms:W3CDTF">2018-04-04T11:48:05Z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